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80" windowHeight="8070" firstSheet="2" activeTab="5"/>
  </bookViews>
  <sheets>
    <sheet name="Taxes annuelles 2014" sheetId="7" state="hidden" r:id="rId1"/>
    <sheet name="Taxes annuelles 2012" sheetId="8" state="hidden" r:id="rId2"/>
    <sheet name="DM 2017-2018" sheetId="9" r:id="rId3"/>
    <sheet name="DM 2019" sheetId="12" r:id="rId4"/>
    <sheet name="DM 2020" sheetId="14" r:id="rId5"/>
    <sheet name="DM 2021" sheetId="15" r:id="rId6"/>
    <sheet name="intérêts pénalités" sheetId="5" r:id="rId7"/>
    <sheet name="Répartition jour" sheetId="6" state="hidden" r:id="rId8"/>
    <sheet name="Diverse - hautes herbes" sheetId="4" state="hidden" r:id="rId9"/>
    <sheet name="Diverse - Émondage" sheetId="10" state="hidden" r:id="rId10"/>
    <sheet name="Diverse - Démolition" sheetId="1" state="hidden" r:id="rId11"/>
    <sheet name="Diverse -Entretien bâtiment" sheetId="11" state="hidden" r:id="rId12"/>
    <sheet name="Feuil2" sheetId="2" r:id="rId13"/>
    <sheet name="Feuil3" sheetId="3" r:id="rId14"/>
  </sheets>
  <definedNames>
    <definedName name="_xlnm.Print_Area" localSheetId="2">'DM 2017-2018'!$A$1:$O$59</definedName>
  </definedNames>
  <calcPr calcId="145621"/>
</workbook>
</file>

<file path=xl/calcChain.xml><?xml version="1.0" encoding="utf-8"?>
<calcChain xmlns="http://schemas.openxmlformats.org/spreadsheetml/2006/main">
  <c r="B9" i="15" l="1"/>
  <c r="B11" i="15" s="1"/>
  <c r="B33" i="15"/>
  <c r="D33" i="15" s="1"/>
  <c r="D35" i="15" s="1"/>
  <c r="B19" i="15"/>
  <c r="D19" i="15" s="1"/>
  <c r="B13" i="15" l="1"/>
  <c r="D9" i="15"/>
  <c r="D11" i="15"/>
  <c r="B9" i="14"/>
  <c r="D9" i="14" s="1"/>
  <c r="B33" i="14"/>
  <c r="D33" i="14" s="1"/>
  <c r="D35" i="14" s="1"/>
  <c r="B19" i="14"/>
  <c r="D19" i="14" s="1"/>
  <c r="D13" i="15" l="1"/>
  <c r="B15" i="15"/>
  <c r="B11" i="14"/>
  <c r="D11" i="14" s="1"/>
  <c r="B33" i="12"/>
  <c r="D33" i="12" s="1"/>
  <c r="D35" i="12" s="1"/>
  <c r="B13" i="14" l="1"/>
  <c r="B15" i="14" s="1"/>
  <c r="D15" i="14" s="1"/>
  <c r="D15" i="15"/>
  <c r="B17" i="15"/>
  <c r="D17" i="15" s="1"/>
  <c r="B9" i="12"/>
  <c r="D13" i="14" l="1"/>
  <c r="D21" i="14" s="1"/>
  <c r="D21" i="15"/>
  <c r="B17" i="14"/>
  <c r="D17" i="14" s="1"/>
  <c r="B11" i="12"/>
  <c r="D9" i="12"/>
  <c r="B51" i="9"/>
  <c r="D51" i="9" s="1"/>
  <c r="D53" i="9" s="1"/>
  <c r="D11" i="12" l="1"/>
  <c r="B19" i="12"/>
  <c r="D19" i="12" s="1"/>
  <c r="B13" i="12"/>
  <c r="D13" i="12" s="1"/>
  <c r="B29" i="9"/>
  <c r="G18" i="7"/>
  <c r="B10" i="9"/>
  <c r="C18" i="8"/>
  <c r="D18" i="8"/>
  <c r="D22" i="8" s="1"/>
  <c r="E18" i="8"/>
  <c r="F18" i="8"/>
  <c r="G18" i="8"/>
  <c r="G22" i="8" s="1"/>
  <c r="H18" i="8"/>
  <c r="H22" i="8" s="1"/>
  <c r="C22" i="8"/>
  <c r="E22" i="8"/>
  <c r="F22" i="8"/>
  <c r="C18" i="7"/>
  <c r="D18" i="7"/>
  <c r="D22" i="7" s="1"/>
  <c r="E18" i="7"/>
  <c r="F18" i="7"/>
  <c r="H18" i="7"/>
  <c r="H22" i="7" s="1"/>
  <c r="C22" i="7"/>
  <c r="E22" i="7"/>
  <c r="F22" i="7"/>
  <c r="G22" i="7"/>
  <c r="G6" i="5"/>
  <c r="C3" i="5"/>
  <c r="D6" i="5" s="1"/>
  <c r="B15" i="12" l="1"/>
  <c r="D15" i="12" s="1"/>
  <c r="D10" i="9"/>
  <c r="B31" i="9"/>
  <c r="D31" i="9" s="1"/>
  <c r="D29" i="9"/>
  <c r="B12" i="9"/>
  <c r="B14" i="9" s="1"/>
  <c r="C6" i="5"/>
  <c r="E6" i="5" s="1"/>
  <c r="B17" i="12" l="1"/>
  <c r="D17" i="12" s="1"/>
  <c r="D21" i="12" s="1"/>
  <c r="B33" i="9"/>
  <c r="D33" i="9" s="1"/>
  <c r="D12" i="9"/>
  <c r="D14" i="9"/>
  <c r="B35" i="9" l="1"/>
  <c r="D35" i="9" s="1"/>
  <c r="D17" i="9"/>
  <c r="B37" i="9" l="1"/>
  <c r="D37" i="9" s="1"/>
  <c r="B39" i="9" l="1"/>
  <c r="D39" i="9" s="1"/>
  <c r="D41" i="9" s="1"/>
</calcChain>
</file>

<file path=xl/sharedStrings.xml><?xml version="1.0" encoding="utf-8"?>
<sst xmlns="http://schemas.openxmlformats.org/spreadsheetml/2006/main" count="120" uniqueCount="64">
  <si>
    <t>Date début</t>
  </si>
  <si>
    <t>Date fin</t>
  </si>
  <si>
    <t>Nb. De jours</t>
  </si>
  <si>
    <t>aaaa-mm-jj</t>
  </si>
  <si>
    <t>Montant</t>
  </si>
  <si>
    <t>INTÉRÊTS</t>
  </si>
  <si>
    <t>PÉNALITÉS</t>
  </si>
  <si>
    <t>TOTAL</t>
  </si>
  <si>
    <t>Per Diem</t>
  </si>
  <si>
    <t>En %</t>
  </si>
  <si>
    <t>Taux Intérêts</t>
  </si>
  <si>
    <t>Taux Pénalités</t>
  </si>
  <si>
    <t>Total incluant AL</t>
  </si>
  <si>
    <t xml:space="preserve">Amélioration locales </t>
  </si>
  <si>
    <t>Estimation annuelle totale</t>
  </si>
  <si>
    <t xml:space="preserve">Moustique </t>
  </si>
  <si>
    <t xml:space="preserve">Piscine </t>
  </si>
  <si>
    <t>Égout/aqueduc/ordure</t>
  </si>
  <si>
    <t>RES.</t>
  </si>
  <si>
    <t>Taux 2012 / 1000$ (selon type de propriété)</t>
  </si>
  <si>
    <t>Prix achat ou évaluation au rôle</t>
  </si>
  <si>
    <t># Unité</t>
  </si>
  <si>
    <t>Deschênes</t>
  </si>
  <si>
    <t>Aylmer</t>
  </si>
  <si>
    <t>Hull</t>
  </si>
  <si>
    <t>Gatineau</t>
  </si>
  <si>
    <t>Masson-Angers</t>
  </si>
  <si>
    <t>Buckingham</t>
  </si>
  <si>
    <t>Secteur de la propriété</t>
  </si>
  <si>
    <t>compléter les cases jaunes (si applicable)</t>
  </si>
  <si>
    <t>Estimation rapide de la taxe annuelle - 2012</t>
  </si>
  <si>
    <t xml:space="preserve">Total droit de mutation </t>
  </si>
  <si>
    <t>3e tranche     (+ de 250 000 $)</t>
  </si>
  <si>
    <t>2e tranche     (50 000 $ - 250 000$)</t>
  </si>
  <si>
    <t>1ère tranche (0 $ - 50 000 $)</t>
  </si>
  <si>
    <t>%</t>
  </si>
  <si>
    <t>Prix achat notarié</t>
  </si>
  <si>
    <t>Estimation rapide de la taxe annuelle - 2014</t>
  </si>
  <si>
    <t>Taux 2014 / 1000$ (selon type de propriété)</t>
  </si>
  <si>
    <t>PALIER DE CALCUL DROIT MUTATION 2018</t>
  </si>
  <si>
    <t>1ère tranche (0 $ - 50 400 $)</t>
  </si>
  <si>
    <t>Estimation rapide du droit de mutation 2017</t>
  </si>
  <si>
    <t>Seulement pour les contrats à partir de 2018</t>
  </si>
  <si>
    <t>A appliquer même en début de l'année 2018 mais seulement sur les contrats 2017</t>
  </si>
  <si>
    <t>2e tranche     (50 400 $ - 251 800 $)</t>
  </si>
  <si>
    <t>3e tranche     (251 800 $ - 1 000 000 $)</t>
  </si>
  <si>
    <t>DROIT SUPPLÉTIF</t>
  </si>
  <si>
    <t>Tranche d'imposition (5 000 $ - 40 000 $)</t>
  </si>
  <si>
    <t xml:space="preserve">Total droit supplétif </t>
  </si>
  <si>
    <t>4e tranche     (1 000 000 $ - 5 000 000 $)</t>
  </si>
  <si>
    <t>5e tranche     (5 000 000 $ - 10 000 000 $)</t>
  </si>
  <si>
    <t>6e tranche     (+ de 10 000 000 $  )</t>
  </si>
  <si>
    <t>PALIER DE CALCUL DROIT MUTATION 1er JANVIER 2019</t>
  </si>
  <si>
    <t>1ère tranche (0 $ - 50 900 $)</t>
  </si>
  <si>
    <t>3e tranche     (254 400 $ - 1 000 000 $)</t>
  </si>
  <si>
    <t>2e tranche     (50 900 $ - 254 400 $)</t>
  </si>
  <si>
    <t>PALIER DE CALCUL DROIT MUTATION 1er JANVIER 2020</t>
  </si>
  <si>
    <t>1ère tranche (0 $ - 51 700 $)</t>
  </si>
  <si>
    <t>2e tranche     (51 700 $ - 258 600 $)</t>
  </si>
  <si>
    <t>3e tranche     (258 600 $ - 1 000 000 $)</t>
  </si>
  <si>
    <t>PALIER DE CALCUL DROIT MUTATION 1er JANVIER 2021</t>
  </si>
  <si>
    <t>1ère tranche (0 $ - 52 800 $)</t>
  </si>
  <si>
    <t>3e tranche     (264 000 $ - 1 000 000 $)</t>
  </si>
  <si>
    <t>2e tranche     (52 800 $ - 264 000 $)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</si>
</sst>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00_)\ &quot;$&quot;_ ;_ * \(#,##0.000\)\ &quot;$&quot;_ ;_ * &quot;-&quot;??_)\ &quot;$&quot;_ ;_ @_ "/>
    <numFmt numFmtId="165" formatCode="#,##0.00\ &quot;$&quot;"/>
    <numFmt numFmtId="166" formatCode="_ * #,##0_)\ &quot;$&quot;_ ;_ * \(#,##0\)\ &quot;$&quot;_ ;_ * &quot;-&quot;??_)\ &quot;$&quot;_ ;_ @_ "/>
    <numFmt numFmtId="167" formatCode="0.0%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44" fontId="2" fillId="0" borderId="0" xfId="1" applyFont="1"/>
    <xf numFmtId="44" fontId="2" fillId="0" borderId="1" xfId="1" applyFont="1" applyBorder="1"/>
    <xf numFmtId="0" fontId="4" fillId="0" borderId="0" xfId="0" applyFont="1"/>
    <xf numFmtId="0" fontId="5" fillId="0" borderId="0" xfId="0" applyFont="1"/>
    <xf numFmtId="44" fontId="2" fillId="2" borderId="2" xfId="1" applyFont="1" applyFill="1" applyBorder="1"/>
    <xf numFmtId="0" fontId="2" fillId="2" borderId="2" xfId="0" applyFont="1" applyFill="1" applyBorder="1"/>
    <xf numFmtId="44" fontId="2" fillId="0" borderId="0" xfId="1" applyFont="1" applyFill="1" applyBorder="1"/>
    <xf numFmtId="0" fontId="2" fillId="0" borderId="0" xfId="0" applyFont="1" applyFill="1" applyBorder="1" applyAlignment="1"/>
    <xf numFmtId="0" fontId="7" fillId="0" borderId="0" xfId="2" applyFont="1"/>
    <xf numFmtId="0" fontId="6" fillId="0" borderId="0" xfId="2"/>
    <xf numFmtId="14" fontId="6" fillId="2" borderId="2" xfId="2" applyNumberFormat="1" applyFill="1" applyBorder="1" applyProtection="1">
      <protection locked="0"/>
    </xf>
    <xf numFmtId="0" fontId="6" fillId="0" borderId="0" xfId="2" applyNumberFormat="1"/>
    <xf numFmtId="44" fontId="6" fillId="2" borderId="2" xfId="3" applyFont="1" applyFill="1" applyBorder="1" applyProtection="1">
      <protection locked="0"/>
    </xf>
    <xf numFmtId="44" fontId="0" fillId="0" borderId="0" xfId="3" applyFont="1"/>
    <xf numFmtId="44" fontId="6" fillId="0" borderId="0" xfId="2" applyNumberFormat="1"/>
    <xf numFmtId="164" fontId="6" fillId="0" borderId="0" xfId="2" applyNumberFormat="1"/>
    <xf numFmtId="0" fontId="6" fillId="0" borderId="0" xfId="2" applyProtection="1">
      <protection locked="0"/>
    </xf>
    <xf numFmtId="44" fontId="0" fillId="0" borderId="0" xfId="0" applyNumberFormat="1"/>
    <xf numFmtId="44" fontId="4" fillId="0" borderId="6" xfId="0" applyNumberFormat="1" applyFont="1" applyBorder="1"/>
    <xf numFmtId="44" fontId="2" fillId="0" borderId="4" xfId="1" applyFont="1" applyBorder="1"/>
    <xf numFmtId="0" fontId="2" fillId="0" borderId="5" xfId="0" applyFont="1" applyBorder="1"/>
    <xf numFmtId="44" fontId="2" fillId="0" borderId="2" xfId="1" applyFont="1" applyFill="1" applyBorder="1"/>
    <xf numFmtId="164" fontId="2" fillId="2" borderId="2" xfId="1" applyNumberFormat="1" applyFont="1" applyFill="1" applyBorder="1"/>
    <xf numFmtId="166" fontId="2" fillId="2" borderId="2" xfId="1" applyNumberFormat="1" applyFont="1" applyFill="1" applyBorder="1"/>
    <xf numFmtId="0" fontId="17" fillId="0" borderId="0" xfId="0" applyFont="1"/>
    <xf numFmtId="44" fontId="4" fillId="0" borderId="4" xfId="1" applyFont="1" applyBorder="1"/>
    <xf numFmtId="167" fontId="2" fillId="0" borderId="0" xfId="4" applyNumberFormat="1" applyFont="1" applyAlignment="1">
      <alignment horizontal="center"/>
    </xf>
    <xf numFmtId="3" fontId="2" fillId="0" borderId="2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0" xfId="0" applyNumberFormat="1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/>
    <xf numFmtId="9" fontId="4" fillId="0" borderId="0" xfId="4" applyFont="1" applyAlignment="1">
      <alignment horizontal="center"/>
    </xf>
    <xf numFmtId="0" fontId="3" fillId="0" borderId="0" xfId="0" applyFont="1"/>
    <xf numFmtId="3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0" fillId="0" borderId="0" xfId="0" applyNumberFormat="1"/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/>
    <xf numFmtId="44" fontId="2" fillId="0" borderId="3" xfId="1" applyFont="1" applyBorder="1"/>
    <xf numFmtId="0" fontId="6" fillId="0" borderId="0" xfId="2" applyFill="1" applyBorder="1"/>
    <xf numFmtId="0" fontId="8" fillId="0" borderId="0" xfId="2" applyFont="1" applyFill="1" applyBorder="1" applyAlignment="1">
      <alignment horizontal="left"/>
    </xf>
    <xf numFmtId="0" fontId="8" fillId="0" borderId="0" xfId="2" quotePrefix="1" applyFont="1" applyFill="1" applyBorder="1" applyAlignment="1">
      <alignment horizontal="left"/>
    </xf>
    <xf numFmtId="0" fontId="9" fillId="0" borderId="0" xfId="2" applyFont="1" applyFill="1" applyBorder="1"/>
    <xf numFmtId="0" fontId="10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/>
    <xf numFmtId="0" fontId="9" fillId="0" borderId="0" xfId="2" applyFont="1" applyFill="1" applyBorder="1" applyAlignment="1">
      <alignment horizontal="right"/>
    </xf>
    <xf numFmtId="165" fontId="9" fillId="0" borderId="0" xfId="2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>
      <alignment horizontal="left"/>
    </xf>
    <xf numFmtId="14" fontId="11" fillId="0" borderId="0" xfId="2" applyNumberFormat="1" applyFont="1" applyFill="1" applyBorder="1" applyAlignment="1" applyProtection="1">
      <alignment horizontal="center"/>
      <protection locked="0"/>
    </xf>
    <xf numFmtId="0" fontId="12" fillId="0" borderId="0" xfId="2" applyFont="1" applyFill="1" applyBorder="1"/>
    <xf numFmtId="14" fontId="9" fillId="0" borderId="0" xfId="2" applyNumberFormat="1" applyFont="1" applyFill="1" applyBorder="1" applyAlignment="1">
      <alignment horizontal="center"/>
    </xf>
    <xf numFmtId="0" fontId="13" fillId="0" borderId="0" xfId="2" applyFont="1" applyFill="1" applyBorder="1"/>
    <xf numFmtId="0" fontId="14" fillId="0" borderId="0" xfId="2" applyFont="1" applyFill="1" applyBorder="1"/>
    <xf numFmtId="0" fontId="15" fillId="0" borderId="0" xfId="2" applyFont="1" applyFill="1" applyBorder="1"/>
    <xf numFmtId="0" fontId="9" fillId="0" borderId="0" xfId="2" quotePrefix="1" applyFont="1" applyFill="1" applyBorder="1" applyAlignment="1">
      <alignment horizontal="center"/>
    </xf>
    <xf numFmtId="0" fontId="9" fillId="0" borderId="0" xfId="2" applyFont="1" applyFill="1" applyBorder="1" applyProtection="1">
      <protection locked="0"/>
    </xf>
    <xf numFmtId="0" fontId="9" fillId="0" borderId="0" xfId="2" quotePrefix="1" applyFont="1" applyFill="1" applyBorder="1" applyAlignment="1">
      <alignment horizontal="left"/>
    </xf>
    <xf numFmtId="0" fontId="10" fillId="0" borderId="0" xfId="2" applyFont="1" applyFill="1" applyBorder="1"/>
    <xf numFmtId="0" fontId="9" fillId="0" borderId="0" xfId="2" quotePrefix="1" applyFont="1" applyFill="1" applyBorder="1" applyAlignment="1" applyProtection="1">
      <alignment horizontal="right"/>
      <protection hidden="1"/>
    </xf>
    <xf numFmtId="14" fontId="9" fillId="0" borderId="0" xfId="2" applyNumberFormat="1" applyFont="1" applyFill="1" applyBorder="1" applyProtection="1">
      <protection locked="0"/>
    </xf>
    <xf numFmtId="14" fontId="9" fillId="0" borderId="0" xfId="2" applyNumberFormat="1" applyFont="1" applyFill="1" applyBorder="1"/>
    <xf numFmtId="0" fontId="10" fillId="0" borderId="0" xfId="2" applyNumberFormat="1" applyFont="1" applyFill="1" applyBorder="1" applyAlignment="1">
      <alignment horizontal="center"/>
    </xf>
    <xf numFmtId="0" fontId="9" fillId="0" borderId="0" xfId="2" applyFont="1" applyFill="1" applyBorder="1" applyProtection="1">
      <protection hidden="1"/>
    </xf>
    <xf numFmtId="0" fontId="9" fillId="0" borderId="0" xfId="2" applyNumberFormat="1" applyFont="1" applyFill="1" applyBorder="1"/>
    <xf numFmtId="165" fontId="16" fillId="0" borderId="0" xfId="2" applyNumberFormat="1" applyFont="1" applyFill="1" applyBorder="1" applyProtection="1">
      <protection locked="0"/>
    </xf>
    <xf numFmtId="165" fontId="6" fillId="0" borderId="0" xfId="2" applyNumberForma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5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44" fontId="2" fillId="0" borderId="0" xfId="0" applyNumberFormat="1" applyFont="1" applyFill="1" applyBorder="1"/>
    <xf numFmtId="44" fontId="4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5" applyNumberFormat="1" applyFont="1" applyFill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44" fontId="4" fillId="0" borderId="0" xfId="0" applyNumberFormat="1" applyFont="1" applyBorder="1"/>
    <xf numFmtId="44" fontId="4" fillId="0" borderId="4" xfId="0" applyNumberFormat="1" applyFont="1" applyBorder="1"/>
    <xf numFmtId="0" fontId="10" fillId="0" borderId="0" xfId="2" applyFont="1" applyFill="1" applyBorder="1" applyAlignment="1"/>
    <xf numFmtId="0" fontId="6" fillId="0" borderId="0" xfId="2" applyFill="1" applyBorder="1" applyAlignment="1"/>
    <xf numFmtId="0" fontId="10" fillId="0" borderId="0" xfId="2" applyFont="1" applyFill="1" applyBorder="1" applyAlignment="1">
      <alignment horizontal="center"/>
    </xf>
    <xf numFmtId="0" fontId="6" fillId="0" borderId="0" xfId="2" applyFill="1" applyBorder="1" applyAlignment="1">
      <alignment horizontal="center"/>
    </xf>
    <xf numFmtId="165" fontId="16" fillId="0" borderId="0" xfId="2" applyNumberFormat="1" applyFont="1" applyFill="1" applyBorder="1" applyAlignment="1"/>
    <xf numFmtId="0" fontId="16" fillId="0" borderId="0" xfId="2" applyFont="1" applyFill="1" applyBorder="1" applyAlignment="1"/>
    <xf numFmtId="0" fontId="9" fillId="0" borderId="0" xfId="2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/>
    </xf>
  </cellXfs>
  <cellStyles count="6">
    <cellStyle name="Milliers" xfId="5" builtinId="3"/>
    <cellStyle name="Monétaire" xfId="1" builtinId="4"/>
    <cellStyle name="Monétaire 2" xfId="3"/>
    <cellStyle name="Normal" xfId="0" builtinId="0"/>
    <cellStyle name="Normal 2" xfId="2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28" sqref="A27:A28"/>
    </sheetView>
  </sheetViews>
  <sheetFormatPr baseColWidth="10" defaultRowHeight="12.75" x14ac:dyDescent="0.2"/>
  <cols>
    <col min="1" max="1" width="45.5703125" customWidth="1"/>
    <col min="2" max="2" width="7.42578125" customWidth="1"/>
    <col min="3" max="3" width="16.5703125" customWidth="1"/>
    <col min="4" max="4" width="15.85546875" customWidth="1"/>
    <col min="5" max="5" width="15.140625" customWidth="1"/>
    <col min="6" max="6" width="14.42578125" customWidth="1"/>
    <col min="7" max="7" width="15.140625" customWidth="1"/>
    <col min="8" max="8" width="17.28515625" customWidth="1"/>
  </cols>
  <sheetData>
    <row r="1" spans="1:8" ht="18" x14ac:dyDescent="0.25">
      <c r="A1" s="5" t="s">
        <v>37</v>
      </c>
      <c r="B1" s="5"/>
    </row>
    <row r="2" spans="1:8" x14ac:dyDescent="0.2">
      <c r="A2" t="s">
        <v>29</v>
      </c>
    </row>
    <row r="5" spans="1:8" x14ac:dyDescent="0.2">
      <c r="A5" s="26" t="s">
        <v>28</v>
      </c>
      <c r="C5" s="26" t="s">
        <v>27</v>
      </c>
      <c r="D5" s="26" t="s">
        <v>26</v>
      </c>
      <c r="E5" s="26" t="s">
        <v>25</v>
      </c>
      <c r="F5" s="26" t="s">
        <v>24</v>
      </c>
      <c r="G5" s="26" t="s">
        <v>23</v>
      </c>
      <c r="H5" s="26" t="s">
        <v>22</v>
      </c>
    </row>
    <row r="6" spans="1:8" x14ac:dyDescent="0.2">
      <c r="B6" s="26" t="s">
        <v>21</v>
      </c>
    </row>
    <row r="7" spans="1:8" ht="15" x14ac:dyDescent="0.2">
      <c r="A7" s="1" t="s">
        <v>20</v>
      </c>
      <c r="B7" s="1"/>
      <c r="C7" s="25"/>
      <c r="D7" s="25"/>
      <c r="E7" s="25"/>
      <c r="F7" s="25"/>
      <c r="G7" s="25"/>
      <c r="H7" s="25"/>
    </row>
    <row r="8" spans="1:8" ht="15" x14ac:dyDescent="0.2">
      <c r="A8" s="1"/>
      <c r="B8" s="1"/>
      <c r="C8" s="1"/>
      <c r="D8" s="1"/>
      <c r="E8" s="1"/>
      <c r="F8" s="1"/>
      <c r="G8" s="1"/>
      <c r="H8" s="1"/>
    </row>
    <row r="9" spans="1:8" ht="15" x14ac:dyDescent="0.2">
      <c r="A9" s="1" t="s">
        <v>38</v>
      </c>
      <c r="B9" s="1" t="s">
        <v>18</v>
      </c>
      <c r="C9" s="24">
        <v>11.23</v>
      </c>
      <c r="D9" s="24">
        <v>10.75</v>
      </c>
      <c r="E9" s="24">
        <v>10.949</v>
      </c>
      <c r="F9" s="24">
        <v>11.295</v>
      </c>
      <c r="G9" s="24">
        <v>10.968</v>
      </c>
      <c r="H9" s="24">
        <v>11.13</v>
      </c>
    </row>
    <row r="10" spans="1:8" ht="15" x14ac:dyDescent="0.2">
      <c r="A10" s="1"/>
      <c r="B10" s="1"/>
      <c r="C10" s="1"/>
      <c r="D10" s="1"/>
      <c r="E10" s="1"/>
      <c r="F10" s="1"/>
      <c r="G10" s="1"/>
      <c r="H10" s="1"/>
    </row>
    <row r="11" spans="1:8" ht="15" x14ac:dyDescent="0.2">
      <c r="A11" s="1" t="s">
        <v>17</v>
      </c>
      <c r="B11" s="7">
        <v>1</v>
      </c>
      <c r="C11" s="23">
        <v>124.36</v>
      </c>
      <c r="D11" s="23">
        <v>157.03</v>
      </c>
      <c r="E11" s="23">
        <v>156.97</v>
      </c>
      <c r="F11" s="23">
        <v>124.36</v>
      </c>
      <c r="G11" s="23">
        <v>164.35</v>
      </c>
      <c r="H11" s="23">
        <v>164.35</v>
      </c>
    </row>
    <row r="12" spans="1:8" ht="15" x14ac:dyDescent="0.2">
      <c r="A12" s="1"/>
      <c r="B12" s="1"/>
      <c r="C12" s="1"/>
      <c r="D12" s="1"/>
      <c r="E12" s="1"/>
      <c r="F12" s="1"/>
      <c r="G12" s="1"/>
      <c r="H12" s="1"/>
    </row>
    <row r="13" spans="1:8" ht="15" x14ac:dyDescent="0.2">
      <c r="A13" s="1" t="s">
        <v>16</v>
      </c>
      <c r="B13" s="7"/>
      <c r="C13" s="23">
        <v>45</v>
      </c>
      <c r="D13" s="23">
        <v>45</v>
      </c>
      <c r="E13" s="23">
        <v>45</v>
      </c>
      <c r="F13" s="23">
        <v>45</v>
      </c>
      <c r="G13" s="23">
        <v>45</v>
      </c>
      <c r="H13" s="23">
        <v>45</v>
      </c>
    </row>
    <row r="14" spans="1:8" ht="15" x14ac:dyDescent="0.2">
      <c r="A14" s="1"/>
      <c r="B14" s="1"/>
      <c r="C14" s="1"/>
      <c r="D14" s="1"/>
      <c r="E14" s="1"/>
      <c r="F14" s="1"/>
      <c r="G14" s="1"/>
      <c r="H14" s="1"/>
    </row>
    <row r="15" spans="1:8" ht="15" x14ac:dyDescent="0.2">
      <c r="A15" s="1" t="s">
        <v>15</v>
      </c>
      <c r="B15" s="7">
        <v>1</v>
      </c>
      <c r="C15" s="23">
        <v>0</v>
      </c>
      <c r="D15" s="23">
        <v>0</v>
      </c>
      <c r="E15" s="23">
        <v>15.97</v>
      </c>
      <c r="F15" s="23">
        <v>0</v>
      </c>
      <c r="G15" s="23">
        <v>0</v>
      </c>
      <c r="H15" s="23">
        <v>0</v>
      </c>
    </row>
    <row r="16" spans="1:8" ht="15" x14ac:dyDescent="0.2">
      <c r="A16" s="1"/>
      <c r="B16" s="1"/>
      <c r="C16" s="22"/>
      <c r="D16" s="22"/>
      <c r="E16" s="22"/>
      <c r="F16" s="22"/>
      <c r="G16" s="22"/>
      <c r="H16" s="22"/>
    </row>
    <row r="17" spans="1:8" ht="15" x14ac:dyDescent="0.2">
      <c r="A17" s="1"/>
      <c r="B17" s="1"/>
      <c r="C17" s="1"/>
      <c r="D17" s="1"/>
      <c r="E17" s="1"/>
      <c r="F17" s="1"/>
      <c r="G17" s="1"/>
      <c r="H17" s="1"/>
    </row>
    <row r="18" spans="1:8" ht="15.75" thickBot="1" x14ac:dyDescent="0.25">
      <c r="A18" s="1" t="s">
        <v>14</v>
      </c>
      <c r="B18" s="1"/>
      <c r="C18" s="21">
        <f>+((C7/1000)*C9)+(B11*C11)+(B13*C13)+(B15*C15)</f>
        <v>124.36</v>
      </c>
      <c r="D18" s="21">
        <f>+((D7/1000)*D9)+(B11*D11)+(B13*D13)+(B15*D15)</f>
        <v>157.03</v>
      </c>
      <c r="E18" s="21">
        <f>+((E7/1000)*E9)+(B11*E11)+(B13*E13)+(B15*E15)</f>
        <v>172.94</v>
      </c>
      <c r="F18" s="21">
        <f>+((F7/1000)*F9)+(B11*F11)+(B13*F13)+(B15*F15)</f>
        <v>124.36</v>
      </c>
      <c r="G18" s="21">
        <f>+((G7/1000)*G9)+(B11*G11)+(B13*G13)+(B15*G15)</f>
        <v>164.35</v>
      </c>
      <c r="H18" s="21">
        <f>+((H7/1000)*H9)+(B11*H11)+(B13*H13)+(B15*H15)</f>
        <v>164.35</v>
      </c>
    </row>
    <row r="19" spans="1:8" ht="15.75" thickTop="1" x14ac:dyDescent="0.2">
      <c r="A19" s="1"/>
      <c r="B19" s="1"/>
      <c r="C19" s="1"/>
      <c r="D19" s="1"/>
      <c r="E19" s="1"/>
      <c r="F19" s="1"/>
      <c r="G19" s="1"/>
      <c r="H19" s="1"/>
    </row>
    <row r="20" spans="1:8" ht="15" x14ac:dyDescent="0.2">
      <c r="A20" s="1" t="s">
        <v>13</v>
      </c>
      <c r="B20" s="1"/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15" x14ac:dyDescent="0.2">
      <c r="A21" s="1"/>
      <c r="B21" s="1"/>
      <c r="C21" s="1"/>
      <c r="D21" s="1"/>
      <c r="E21" s="1"/>
      <c r="F21" s="1"/>
      <c r="G21" s="1"/>
      <c r="H21" s="1"/>
    </row>
    <row r="22" spans="1:8" ht="16.5" thickBot="1" x14ac:dyDescent="0.3">
      <c r="A22" s="1" t="s">
        <v>12</v>
      </c>
      <c r="B22" s="1"/>
      <c r="C22" s="20">
        <f t="shared" ref="C22:H22" si="0">+C18+C20</f>
        <v>124.36</v>
      </c>
      <c r="D22" s="20">
        <f t="shared" si="0"/>
        <v>157.03</v>
      </c>
      <c r="E22" s="20">
        <f t="shared" si="0"/>
        <v>172.94</v>
      </c>
      <c r="F22" s="20">
        <f t="shared" si="0"/>
        <v>124.36</v>
      </c>
      <c r="G22" s="20">
        <f t="shared" si="0"/>
        <v>164.35</v>
      </c>
      <c r="H22" s="20">
        <f t="shared" si="0"/>
        <v>164.35</v>
      </c>
    </row>
    <row r="23" spans="1:8" ht="15.75" thickTop="1" x14ac:dyDescent="0.2">
      <c r="A23" s="1"/>
      <c r="B23" s="1"/>
      <c r="C23" s="1"/>
    </row>
    <row r="26" spans="1:8" x14ac:dyDescent="0.2">
      <c r="C26" s="1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10" workbookViewId="0">
      <selection activeCell="B20" sqref="B20"/>
    </sheetView>
  </sheetViews>
  <sheetFormatPr baseColWidth="10" defaultRowHeight="15" x14ac:dyDescent="0.2"/>
  <cols>
    <col min="1" max="1" width="14.140625" style="70" customWidth="1"/>
    <col min="2" max="2" width="30" style="70" customWidth="1"/>
    <col min="3" max="3" width="17.28515625" style="8" customWidth="1"/>
    <col min="4" max="4" width="14.85546875" style="70" customWidth="1"/>
    <col min="5" max="5" width="18.140625" style="70" customWidth="1"/>
    <col min="6" max="6" width="16.140625" style="70" customWidth="1"/>
    <col min="7" max="16384" width="11.42578125" style="70"/>
  </cols>
  <sheetData>
    <row r="1" spans="1:6" ht="24" customHeight="1" x14ac:dyDescent="0.25">
      <c r="A1" s="71"/>
      <c r="C1" s="72"/>
      <c r="E1" s="73"/>
      <c r="F1" s="74"/>
    </row>
    <row r="2" spans="1:6" ht="34.5" customHeight="1" x14ac:dyDescent="0.2"/>
    <row r="3" spans="1:6" ht="22.5" customHeight="1" x14ac:dyDescent="0.25">
      <c r="A3" s="75"/>
      <c r="B3" s="76"/>
    </row>
    <row r="4" spans="1:6" ht="24" customHeight="1" x14ac:dyDescent="0.25">
      <c r="A4" s="75"/>
      <c r="B4" s="75"/>
    </row>
    <row r="5" spans="1:6" ht="26.25" customHeight="1" x14ac:dyDescent="0.25">
      <c r="A5" s="75"/>
    </row>
    <row r="6" spans="1:6" ht="30" customHeight="1" x14ac:dyDescent="0.2"/>
    <row r="8" spans="1:6" ht="21.75" customHeight="1" x14ac:dyDescent="0.25">
      <c r="A8" s="77"/>
    </row>
    <row r="9" spans="1:6" ht="15.75" x14ac:dyDescent="0.25">
      <c r="A9" s="77"/>
    </row>
    <row r="15" spans="1:6" x14ac:dyDescent="0.2">
      <c r="C15" s="78"/>
    </row>
    <row r="17" spans="1:6" ht="22.5" customHeight="1" x14ac:dyDescent="0.25">
      <c r="A17" s="77"/>
      <c r="D17" s="77"/>
      <c r="F17" s="8"/>
    </row>
    <row r="18" spans="1:6" ht="15.75" x14ac:dyDescent="0.25">
      <c r="A18" s="77"/>
      <c r="D18" s="77"/>
      <c r="F18" s="8"/>
    </row>
    <row r="19" spans="1:6" x14ac:dyDescent="0.2">
      <c r="F19" s="8"/>
    </row>
    <row r="20" spans="1:6" x14ac:dyDescent="0.2">
      <c r="F20" s="8"/>
    </row>
    <row r="21" spans="1:6" ht="15.75" x14ac:dyDescent="0.25">
      <c r="A21" s="75"/>
      <c r="B21" s="75"/>
      <c r="C21" s="79"/>
      <c r="F21" s="8"/>
    </row>
    <row r="22" spans="1:6" ht="15.75" x14ac:dyDescent="0.25">
      <c r="A22" s="75"/>
      <c r="B22" s="75"/>
      <c r="C22" s="79"/>
      <c r="F22" s="8"/>
    </row>
    <row r="23" spans="1:6" x14ac:dyDescent="0.2">
      <c r="F23" s="8"/>
    </row>
    <row r="24" spans="1:6" x14ac:dyDescent="0.2">
      <c r="F24" s="78"/>
    </row>
    <row r="25" spans="1:6" x14ac:dyDescent="0.2">
      <c r="F25" s="78"/>
    </row>
    <row r="26" spans="1:6" ht="15.75" x14ac:dyDescent="0.25">
      <c r="B26" s="75"/>
      <c r="C26" s="79"/>
      <c r="D26" s="75"/>
      <c r="F26" s="79"/>
    </row>
    <row r="27" spans="1:6" x14ac:dyDescent="0.2">
      <c r="F27" s="8"/>
    </row>
    <row r="29" spans="1:6" ht="21.75" customHeight="1" x14ac:dyDescent="0.25">
      <c r="B29" s="75"/>
      <c r="C29" s="79"/>
    </row>
    <row r="37" spans="2:3" x14ac:dyDescent="0.2">
      <c r="B37" s="96"/>
      <c r="C37" s="96"/>
    </row>
    <row r="40" spans="2:3" x14ac:dyDescent="0.2">
      <c r="B40" s="96"/>
      <c r="C40" s="96"/>
    </row>
  </sheetData>
  <mergeCells count="2">
    <mergeCell ref="B37:C37"/>
    <mergeCell ref="B40:C40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0" workbookViewId="0">
      <selection activeCell="C19" sqref="C19"/>
    </sheetView>
  </sheetViews>
  <sheetFormatPr baseColWidth="10" defaultRowHeight="15" x14ac:dyDescent="0.2"/>
  <cols>
    <col min="1" max="1" width="14.140625" style="70" customWidth="1"/>
    <col min="2" max="2" width="26" style="70" customWidth="1"/>
    <col min="3" max="3" width="17.140625" style="8" customWidth="1"/>
    <col min="4" max="4" width="16.28515625" style="70" customWidth="1"/>
    <col min="5" max="5" width="16.7109375" style="70" customWidth="1"/>
    <col min="6" max="6" width="16.140625" style="70" customWidth="1"/>
    <col min="7" max="16384" width="11.42578125" style="70"/>
  </cols>
  <sheetData>
    <row r="1" spans="1:6" ht="24" customHeight="1" x14ac:dyDescent="0.25">
      <c r="A1" s="71"/>
      <c r="E1" s="73"/>
      <c r="F1" s="74"/>
    </row>
    <row r="2" spans="1:6" ht="34.5" customHeight="1" x14ac:dyDescent="0.2"/>
    <row r="3" spans="1:6" ht="22.5" customHeight="1" x14ac:dyDescent="0.25">
      <c r="A3" s="75"/>
      <c r="B3" s="80"/>
    </row>
    <row r="4" spans="1:6" ht="24" customHeight="1" x14ac:dyDescent="0.25">
      <c r="A4" s="75"/>
    </row>
    <row r="5" spans="1:6" ht="26.25" customHeight="1" x14ac:dyDescent="0.25">
      <c r="A5" s="75"/>
      <c r="B5" s="9"/>
      <c r="C5" s="9"/>
    </row>
    <row r="6" spans="1:6" ht="30" customHeight="1" x14ac:dyDescent="0.2"/>
    <row r="8" spans="1:6" ht="21.75" customHeight="1" x14ac:dyDescent="0.25">
      <c r="A8" s="77"/>
    </row>
    <row r="9" spans="1:6" ht="15.75" x14ac:dyDescent="0.25">
      <c r="A9" s="77"/>
    </row>
    <row r="15" spans="1:6" x14ac:dyDescent="0.2">
      <c r="C15" s="78"/>
    </row>
    <row r="17" spans="1:6" ht="22.5" customHeight="1" x14ac:dyDescent="0.25">
      <c r="A17" s="77"/>
      <c r="D17" s="77"/>
      <c r="F17" s="8"/>
    </row>
    <row r="18" spans="1:6" ht="15.75" x14ac:dyDescent="0.25">
      <c r="A18" s="77"/>
      <c r="D18" s="77"/>
      <c r="F18" s="8"/>
    </row>
    <row r="19" spans="1:6" x14ac:dyDescent="0.2">
      <c r="F19" s="8"/>
    </row>
    <row r="20" spans="1:6" x14ac:dyDescent="0.2">
      <c r="F20" s="8"/>
    </row>
    <row r="21" spans="1:6" ht="15.75" x14ac:dyDescent="0.25">
      <c r="A21" s="75"/>
      <c r="F21" s="8"/>
    </row>
    <row r="22" spans="1:6" ht="15.75" x14ac:dyDescent="0.25">
      <c r="A22" s="75"/>
      <c r="F22" s="8"/>
    </row>
    <row r="23" spans="1:6" x14ac:dyDescent="0.2">
      <c r="F23" s="8"/>
    </row>
    <row r="24" spans="1:6" x14ac:dyDescent="0.2">
      <c r="F24" s="78"/>
    </row>
    <row r="25" spans="1:6" ht="15.75" x14ac:dyDescent="0.25">
      <c r="B25" s="75"/>
      <c r="C25" s="79"/>
      <c r="D25" s="75"/>
      <c r="F25" s="79"/>
    </row>
    <row r="26" spans="1:6" x14ac:dyDescent="0.2">
      <c r="F26" s="8"/>
    </row>
    <row r="28" spans="1:6" ht="15.75" x14ac:dyDescent="0.25">
      <c r="B28" s="75"/>
      <c r="D28" s="79"/>
    </row>
    <row r="29" spans="1:6" ht="15.75" x14ac:dyDescent="0.25">
      <c r="B29" s="75"/>
      <c r="D29" s="79"/>
    </row>
    <row r="30" spans="1:6" ht="15.75" x14ac:dyDescent="0.25">
      <c r="B30" s="75"/>
      <c r="D30" s="79"/>
    </row>
    <row r="31" spans="1:6" ht="15.75" x14ac:dyDescent="0.25">
      <c r="B31" s="75"/>
      <c r="D31" s="79"/>
    </row>
    <row r="32" spans="1:6" ht="15.75" x14ac:dyDescent="0.25">
      <c r="B32" s="75"/>
      <c r="D32" s="79"/>
    </row>
    <row r="33" spans="2:4" ht="15.75" x14ac:dyDescent="0.25">
      <c r="B33" s="75"/>
      <c r="D33" s="79"/>
    </row>
  </sheetData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16" sqref="E16"/>
    </sheetView>
  </sheetViews>
  <sheetFormatPr baseColWidth="10" defaultRowHeight="15" x14ac:dyDescent="0.2"/>
  <cols>
    <col min="1" max="1" width="14.140625" style="70" customWidth="1"/>
    <col min="2" max="2" width="28.42578125" style="70" customWidth="1"/>
    <col min="3" max="3" width="17.28515625" style="8" customWidth="1"/>
    <col min="4" max="4" width="14.85546875" style="70" customWidth="1"/>
    <col min="5" max="5" width="22" style="70" customWidth="1"/>
    <col min="6" max="6" width="16.140625" style="70" customWidth="1"/>
    <col min="7" max="16384" width="11.42578125" style="70"/>
  </cols>
  <sheetData>
    <row r="1" spans="1:6" ht="24" customHeight="1" x14ac:dyDescent="0.25">
      <c r="A1" s="71"/>
      <c r="C1" s="72"/>
      <c r="E1" s="73"/>
      <c r="F1" s="74"/>
    </row>
    <row r="2" spans="1:6" ht="24.75" customHeight="1" x14ac:dyDescent="0.25">
      <c r="E2" s="81"/>
      <c r="F2" s="82"/>
    </row>
    <row r="3" spans="1:6" ht="22.5" customHeight="1" x14ac:dyDescent="0.25">
      <c r="A3" s="75"/>
      <c r="B3" s="76"/>
    </row>
    <row r="4" spans="1:6" ht="24" customHeight="1" x14ac:dyDescent="0.25">
      <c r="A4" s="75"/>
      <c r="B4" s="75"/>
    </row>
    <row r="5" spans="1:6" ht="26.25" customHeight="1" x14ac:dyDescent="0.25">
      <c r="A5" s="75"/>
    </row>
    <row r="6" spans="1:6" ht="30" customHeight="1" x14ac:dyDescent="0.2"/>
    <row r="8" spans="1:6" ht="21.75" customHeight="1" x14ac:dyDescent="0.25">
      <c r="A8" s="77"/>
      <c r="D8" s="77"/>
      <c r="F8" s="8"/>
    </row>
    <row r="9" spans="1:6" ht="15.75" x14ac:dyDescent="0.25">
      <c r="A9" s="77"/>
      <c r="D9" s="77"/>
      <c r="F9" s="8"/>
    </row>
    <row r="10" spans="1:6" x14ac:dyDescent="0.2">
      <c r="F10" s="8"/>
    </row>
    <row r="11" spans="1:6" x14ac:dyDescent="0.2">
      <c r="F11" s="8"/>
    </row>
    <row r="12" spans="1:6" x14ac:dyDescent="0.2">
      <c r="F12" s="8"/>
    </row>
    <row r="13" spans="1:6" x14ac:dyDescent="0.2">
      <c r="F13" s="8"/>
    </row>
    <row r="14" spans="1:6" x14ac:dyDescent="0.2">
      <c r="F14" s="8"/>
    </row>
    <row r="15" spans="1:6" x14ac:dyDescent="0.2">
      <c r="C15" s="78"/>
      <c r="F15" s="78"/>
    </row>
    <row r="16" spans="1:6" x14ac:dyDescent="0.2">
      <c r="F16" s="78"/>
    </row>
    <row r="17" spans="1:6" ht="22.5" customHeight="1" x14ac:dyDescent="0.25">
      <c r="D17" s="75"/>
      <c r="F17" s="79"/>
    </row>
    <row r="18" spans="1:6" x14ac:dyDescent="0.2">
      <c r="F18" s="8"/>
    </row>
    <row r="19" spans="1:6" ht="15.75" x14ac:dyDescent="0.25">
      <c r="A19" s="77"/>
    </row>
    <row r="20" spans="1:6" ht="15.75" x14ac:dyDescent="0.25">
      <c r="A20" s="77"/>
    </row>
    <row r="23" spans="1:6" ht="15.75" x14ac:dyDescent="0.25">
      <c r="A23" s="75"/>
      <c r="B23" s="75"/>
      <c r="C23" s="79"/>
    </row>
    <row r="24" spans="1:6" ht="15.75" x14ac:dyDescent="0.25">
      <c r="A24" s="75"/>
      <c r="B24" s="75"/>
      <c r="C24" s="79"/>
    </row>
    <row r="28" spans="1:6" ht="15.75" x14ac:dyDescent="0.25">
      <c r="B28" s="75"/>
      <c r="C28" s="79"/>
    </row>
    <row r="29" spans="1:6" ht="21.75" customHeight="1" x14ac:dyDescent="0.2"/>
    <row r="31" spans="1:6" ht="15.75" x14ac:dyDescent="0.25">
      <c r="B31" s="75"/>
      <c r="C31" s="79"/>
    </row>
    <row r="37" spans="2:3" x14ac:dyDescent="0.2">
      <c r="B37" s="96"/>
      <c r="C37" s="96"/>
    </row>
    <row r="40" spans="2:3" x14ac:dyDescent="0.2">
      <c r="B40" s="96"/>
      <c r="C40" s="96"/>
    </row>
  </sheetData>
  <mergeCells count="2">
    <mergeCell ref="B37:C37"/>
    <mergeCell ref="B40:C40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24" sqref="A24"/>
    </sheetView>
  </sheetViews>
  <sheetFormatPr baseColWidth="10" defaultRowHeight="12.75" x14ac:dyDescent="0.2"/>
  <cols>
    <col min="1" max="1" width="45.5703125" customWidth="1"/>
    <col min="2" max="2" width="7.42578125" customWidth="1"/>
    <col min="3" max="3" width="16.5703125" customWidth="1"/>
    <col min="4" max="4" width="15.85546875" customWidth="1"/>
    <col min="5" max="5" width="15.140625" customWidth="1"/>
    <col min="6" max="6" width="14.42578125" customWidth="1"/>
    <col min="7" max="7" width="15.140625" customWidth="1"/>
    <col min="8" max="8" width="17.28515625" customWidth="1"/>
  </cols>
  <sheetData>
    <row r="1" spans="1:8" ht="18" x14ac:dyDescent="0.25">
      <c r="A1" s="5" t="s">
        <v>30</v>
      </c>
      <c r="B1" s="5"/>
    </row>
    <row r="2" spans="1:8" x14ac:dyDescent="0.2">
      <c r="A2" t="s">
        <v>29</v>
      </c>
    </row>
    <row r="5" spans="1:8" x14ac:dyDescent="0.2">
      <c r="A5" s="26" t="s">
        <v>28</v>
      </c>
      <c r="C5" s="26" t="s">
        <v>27</v>
      </c>
      <c r="D5" s="26" t="s">
        <v>26</v>
      </c>
      <c r="E5" s="26" t="s">
        <v>25</v>
      </c>
      <c r="F5" s="26" t="s">
        <v>24</v>
      </c>
      <c r="G5" s="26" t="s">
        <v>23</v>
      </c>
      <c r="H5" s="26" t="s">
        <v>22</v>
      </c>
    </row>
    <row r="6" spans="1:8" x14ac:dyDescent="0.2">
      <c r="B6" s="26" t="s">
        <v>21</v>
      </c>
    </row>
    <row r="7" spans="1:8" ht="15" x14ac:dyDescent="0.2">
      <c r="A7" s="1" t="s">
        <v>20</v>
      </c>
      <c r="B7" s="1"/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</row>
    <row r="8" spans="1:8" ht="15" x14ac:dyDescent="0.2">
      <c r="A8" s="1"/>
      <c r="B8" s="1"/>
      <c r="C8" s="1"/>
      <c r="D8" s="1"/>
      <c r="E8" s="1"/>
      <c r="F8" s="1"/>
      <c r="G8" s="1"/>
      <c r="H8" s="1"/>
    </row>
    <row r="9" spans="1:8" ht="15" x14ac:dyDescent="0.2">
      <c r="A9" s="1" t="s">
        <v>19</v>
      </c>
      <c r="B9" s="1"/>
      <c r="C9" s="24">
        <v>11.685</v>
      </c>
      <c r="D9" s="24">
        <v>11.144</v>
      </c>
      <c r="E9" s="24">
        <v>11.352</v>
      </c>
      <c r="F9" s="24">
        <v>11.877000000000001</v>
      </c>
      <c r="G9" s="24">
        <v>11.231</v>
      </c>
      <c r="H9" s="24">
        <v>11.288</v>
      </c>
    </row>
    <row r="10" spans="1:8" ht="15" x14ac:dyDescent="0.2">
      <c r="A10" s="1"/>
      <c r="B10" s="1"/>
      <c r="C10" s="1"/>
      <c r="D10" s="1"/>
      <c r="E10" s="1"/>
      <c r="F10" s="1"/>
      <c r="G10" s="1"/>
      <c r="H10" s="1"/>
    </row>
    <row r="11" spans="1:8" ht="15" x14ac:dyDescent="0.2">
      <c r="A11" s="1" t="s">
        <v>17</v>
      </c>
      <c r="B11" s="7">
        <v>1</v>
      </c>
      <c r="C11" s="23">
        <v>137.72999999999999</v>
      </c>
      <c r="D11" s="23">
        <v>179.01</v>
      </c>
      <c r="E11" s="23">
        <v>191.26</v>
      </c>
      <c r="F11" s="23">
        <v>137.72999999999999</v>
      </c>
      <c r="G11" s="23">
        <v>192.99</v>
      </c>
      <c r="H11" s="23">
        <v>192.99</v>
      </c>
    </row>
    <row r="12" spans="1:8" ht="15" x14ac:dyDescent="0.2">
      <c r="A12" s="1"/>
      <c r="B12" s="1"/>
      <c r="C12" s="1"/>
      <c r="D12" s="1"/>
      <c r="E12" s="1"/>
      <c r="F12" s="1"/>
      <c r="G12" s="1"/>
      <c r="H12" s="1"/>
    </row>
    <row r="13" spans="1:8" ht="15" x14ac:dyDescent="0.2">
      <c r="A13" s="1" t="s">
        <v>16</v>
      </c>
      <c r="B13" s="7"/>
      <c r="C13" s="23">
        <v>30</v>
      </c>
      <c r="D13" s="23">
        <v>30</v>
      </c>
      <c r="E13" s="23">
        <v>30</v>
      </c>
      <c r="F13" s="23">
        <v>30</v>
      </c>
      <c r="G13" s="23">
        <v>30</v>
      </c>
      <c r="H13" s="23">
        <v>30</v>
      </c>
    </row>
    <row r="14" spans="1:8" ht="15" x14ac:dyDescent="0.2">
      <c r="A14" s="1"/>
      <c r="B14" s="1"/>
      <c r="C14" s="1"/>
      <c r="D14" s="1"/>
      <c r="E14" s="1"/>
      <c r="F14" s="1"/>
      <c r="G14" s="1"/>
      <c r="H14" s="1"/>
    </row>
    <row r="15" spans="1:8" ht="15" x14ac:dyDescent="0.2">
      <c r="A15" s="1" t="s">
        <v>15</v>
      </c>
      <c r="B15" s="7">
        <v>1</v>
      </c>
      <c r="C15" s="23">
        <v>0</v>
      </c>
      <c r="D15" s="23">
        <v>0</v>
      </c>
      <c r="E15" s="23">
        <v>17.48</v>
      </c>
      <c r="F15" s="23">
        <v>0</v>
      </c>
      <c r="G15" s="23">
        <v>0</v>
      </c>
      <c r="H15" s="23">
        <v>0</v>
      </c>
    </row>
    <row r="16" spans="1:8" ht="15" x14ac:dyDescent="0.2">
      <c r="A16" s="1"/>
      <c r="B16" s="1"/>
      <c r="C16" s="22"/>
      <c r="D16" s="22"/>
      <c r="E16" s="22"/>
      <c r="F16" s="22"/>
      <c r="G16" s="22"/>
      <c r="H16" s="22"/>
    </row>
    <row r="17" spans="1:8" ht="15" x14ac:dyDescent="0.2">
      <c r="A17" s="1"/>
      <c r="B17" s="1"/>
      <c r="C17" s="1"/>
      <c r="D17" s="1"/>
      <c r="E17" s="1"/>
      <c r="F17" s="1"/>
      <c r="G17" s="1"/>
      <c r="H17" s="1"/>
    </row>
    <row r="18" spans="1:8" ht="15.75" thickBot="1" x14ac:dyDescent="0.25">
      <c r="A18" s="1" t="s">
        <v>14</v>
      </c>
      <c r="B18" s="1"/>
      <c r="C18" s="21">
        <f>+((C7/1000)*C9)+(B11*C11)+(B13*C13)+(B15*C15)</f>
        <v>137.72999999999999</v>
      </c>
      <c r="D18" s="21">
        <f>+((D7/1000)*D9)+(B11*D11)+(B13*D13)+(B15*D15)</f>
        <v>179.01</v>
      </c>
      <c r="E18" s="21">
        <f>+((E7/1000)*E9)+(B11*E11)+(B13*E13)+(B15*E15)</f>
        <v>208.73999999999998</v>
      </c>
      <c r="F18" s="21">
        <f>+((F7/1000)*F9)+(B11*F11)+(B13*F13)+(B15*F15)</f>
        <v>137.72999999999999</v>
      </c>
      <c r="G18" s="21">
        <f>+((G7/1000)*G9)+(B11*G11)+(B13*G13)+(B15*G15)</f>
        <v>192.99</v>
      </c>
      <c r="H18" s="21">
        <f>+((H7/1000)*H9)+(B11*H11)+(B13*H13)+(B15*H15)</f>
        <v>192.99</v>
      </c>
    </row>
    <row r="19" spans="1:8" ht="15.75" thickTop="1" x14ac:dyDescent="0.2">
      <c r="A19" s="1"/>
      <c r="B19" s="1"/>
      <c r="C19" s="1"/>
      <c r="D19" s="1"/>
      <c r="E19" s="1"/>
      <c r="F19" s="1"/>
      <c r="G19" s="1"/>
      <c r="H19" s="1"/>
    </row>
    <row r="20" spans="1:8" ht="15" x14ac:dyDescent="0.2">
      <c r="A20" s="1" t="s">
        <v>13</v>
      </c>
      <c r="B20" s="1"/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15" x14ac:dyDescent="0.2">
      <c r="A21" s="1"/>
      <c r="B21" s="1"/>
      <c r="C21" s="1"/>
      <c r="D21" s="1"/>
      <c r="E21" s="1"/>
      <c r="F21" s="1"/>
      <c r="G21" s="1"/>
      <c r="H21" s="1"/>
    </row>
    <row r="22" spans="1:8" ht="16.5" thickBot="1" x14ac:dyDescent="0.3">
      <c r="A22" s="1" t="s">
        <v>12</v>
      </c>
      <c r="B22" s="1"/>
      <c r="C22" s="20">
        <f t="shared" ref="C22:H22" si="0">+C18+C20</f>
        <v>137.72999999999999</v>
      </c>
      <c r="D22" s="20">
        <f t="shared" si="0"/>
        <v>179.01</v>
      </c>
      <c r="E22" s="20">
        <f t="shared" si="0"/>
        <v>208.73999999999998</v>
      </c>
      <c r="F22" s="20">
        <f t="shared" si="0"/>
        <v>137.72999999999999</v>
      </c>
      <c r="G22" s="20">
        <f t="shared" si="0"/>
        <v>192.99</v>
      </c>
      <c r="H22" s="20">
        <f t="shared" si="0"/>
        <v>192.99</v>
      </c>
    </row>
    <row r="23" spans="1:8" ht="15.75" thickTop="1" x14ac:dyDescent="0.2">
      <c r="A23" s="1"/>
      <c r="B23" s="1"/>
      <c r="C23" s="1"/>
    </row>
    <row r="26" spans="1:8" x14ac:dyDescent="0.2">
      <c r="C26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B5" sqref="B5"/>
    </sheetView>
  </sheetViews>
  <sheetFormatPr baseColWidth="10" defaultRowHeight="12.75" x14ac:dyDescent="0.2"/>
  <cols>
    <col min="1" max="1" width="44" customWidth="1"/>
    <col min="2" max="2" width="22.140625" style="39" customWidth="1"/>
    <col min="3" max="3" width="13.42578125" customWidth="1"/>
    <col min="4" max="4" width="21.42578125" customWidth="1"/>
  </cols>
  <sheetData>
    <row r="1" spans="1:6" ht="15.75" x14ac:dyDescent="0.25">
      <c r="A1" s="36" t="s">
        <v>41</v>
      </c>
      <c r="C1" s="32"/>
      <c r="F1" s="36" t="s">
        <v>43</v>
      </c>
    </row>
    <row r="2" spans="1:6" x14ac:dyDescent="0.2">
      <c r="A2" t="s">
        <v>29</v>
      </c>
    </row>
    <row r="5" spans="1:6" ht="15" x14ac:dyDescent="0.2">
      <c r="A5" s="1" t="s">
        <v>36</v>
      </c>
      <c r="B5" s="6"/>
      <c r="C5" s="1"/>
      <c r="D5" s="1"/>
    </row>
    <row r="6" spans="1:6" ht="15" x14ac:dyDescent="0.2">
      <c r="A6" s="1"/>
      <c r="B6" s="34"/>
      <c r="C6" s="1"/>
      <c r="D6" s="1"/>
    </row>
    <row r="7" spans="1:6" ht="15" x14ac:dyDescent="0.2">
      <c r="A7" s="1"/>
      <c r="B7" s="34"/>
      <c r="C7" s="1"/>
      <c r="D7" s="1"/>
    </row>
    <row r="8" spans="1:6" ht="15.75" x14ac:dyDescent="0.25">
      <c r="A8" s="1"/>
      <c r="B8" s="33"/>
      <c r="C8" s="32" t="s">
        <v>35</v>
      </c>
      <c r="D8" s="32"/>
    </row>
    <row r="9" spans="1:6" ht="15" x14ac:dyDescent="0.2">
      <c r="A9" s="1"/>
      <c r="B9" s="31"/>
      <c r="C9" s="1"/>
      <c r="D9" s="1"/>
    </row>
    <row r="10" spans="1:6" ht="15" x14ac:dyDescent="0.2">
      <c r="A10" s="1" t="s">
        <v>34</v>
      </c>
      <c r="B10" s="29">
        <f>IF(B5&lt;50000,B5,"50000")</f>
        <v>0</v>
      </c>
      <c r="C10" s="28">
        <v>5.0000000000000001E-3</v>
      </c>
      <c r="D10" s="2">
        <f>+B10*C10</f>
        <v>0</v>
      </c>
    </row>
    <row r="11" spans="1:6" ht="15" x14ac:dyDescent="0.2">
      <c r="A11" s="1"/>
      <c r="B11" s="30"/>
      <c r="C11" s="28"/>
      <c r="D11" s="2"/>
    </row>
    <row r="12" spans="1:6" ht="15" x14ac:dyDescent="0.2">
      <c r="A12" s="1" t="s">
        <v>33</v>
      </c>
      <c r="B12" s="29">
        <f>IF(B5&lt;250000,SUM(B5-B10),"200000")</f>
        <v>0</v>
      </c>
      <c r="C12" s="28">
        <v>0.01</v>
      </c>
      <c r="D12" s="2">
        <f>+B12*C12</f>
        <v>0</v>
      </c>
    </row>
    <row r="13" spans="1:6" ht="15" x14ac:dyDescent="0.2">
      <c r="A13" s="1"/>
      <c r="B13" s="30"/>
      <c r="C13" s="28"/>
      <c r="D13" s="2"/>
    </row>
    <row r="14" spans="1:6" ht="15" x14ac:dyDescent="0.2">
      <c r="A14" s="1" t="s">
        <v>32</v>
      </c>
      <c r="B14" s="29" t="str">
        <f>IF(B5&gt;250000,B5-B10-B12,"0")</f>
        <v>0</v>
      </c>
      <c r="C14" s="28">
        <v>1.4999999999999999E-2</v>
      </c>
      <c r="D14" s="2">
        <f>+B14*C14</f>
        <v>0</v>
      </c>
    </row>
    <row r="15" spans="1:6" ht="15" x14ac:dyDescent="0.2">
      <c r="A15" s="1"/>
      <c r="B15" s="40"/>
      <c r="C15" s="1"/>
      <c r="D15" s="3"/>
    </row>
    <row r="16" spans="1:6" ht="15" x14ac:dyDescent="0.2">
      <c r="A16" s="1"/>
      <c r="B16" s="34"/>
      <c r="C16" s="1"/>
      <c r="D16" s="2"/>
    </row>
    <row r="17" spans="1:6" ht="16.5" thickBot="1" x14ac:dyDescent="0.3">
      <c r="A17" s="1"/>
      <c r="B17" s="41" t="s">
        <v>31</v>
      </c>
      <c r="C17" s="4"/>
      <c r="D17" s="27">
        <f>SUM(D10:D16)</f>
        <v>0</v>
      </c>
    </row>
    <row r="18" spans="1:6" ht="15.75" thickTop="1" x14ac:dyDescent="0.2">
      <c r="A18" s="1"/>
      <c r="B18" s="34"/>
      <c r="C18" s="1"/>
      <c r="D18" s="1"/>
    </row>
    <row r="19" spans="1:6" ht="15" x14ac:dyDescent="0.2">
      <c r="A19" s="1"/>
      <c r="B19" s="34"/>
      <c r="C19" s="1"/>
      <c r="D19" s="1"/>
    </row>
    <row r="20" spans="1:6" ht="15" x14ac:dyDescent="0.2">
      <c r="A20" s="1"/>
      <c r="B20" s="34"/>
      <c r="C20" s="1"/>
      <c r="D20" s="1"/>
    </row>
    <row r="21" spans="1:6" ht="18" x14ac:dyDescent="0.25">
      <c r="A21" s="83" t="s">
        <v>39</v>
      </c>
      <c r="B21" s="84"/>
      <c r="C21" s="1"/>
      <c r="D21" s="1"/>
      <c r="F21" s="36" t="s">
        <v>42</v>
      </c>
    </row>
    <row r="24" spans="1:6" ht="15" x14ac:dyDescent="0.2">
      <c r="A24" s="1" t="s">
        <v>36</v>
      </c>
      <c r="B24" s="6"/>
    </row>
    <row r="27" spans="1:6" ht="15.75" x14ac:dyDescent="0.25">
      <c r="C27" s="35" t="s">
        <v>35</v>
      </c>
    </row>
    <row r="29" spans="1:6" ht="15" x14ac:dyDescent="0.2">
      <c r="A29" s="1" t="s">
        <v>40</v>
      </c>
      <c r="B29" s="29">
        <f>IF(B24&lt;50400,B24,"50400")</f>
        <v>0</v>
      </c>
      <c r="C29" s="28">
        <v>5.0000000000000001E-3</v>
      </c>
      <c r="D29" s="2">
        <f>+B29*C29</f>
        <v>0</v>
      </c>
    </row>
    <row r="30" spans="1:6" ht="15" x14ac:dyDescent="0.2">
      <c r="A30" s="1"/>
      <c r="B30" s="30"/>
      <c r="C30" s="28"/>
      <c r="D30" s="2"/>
    </row>
    <row r="31" spans="1:6" ht="15" x14ac:dyDescent="0.2">
      <c r="A31" s="1" t="s">
        <v>44</v>
      </c>
      <c r="B31" s="29">
        <f>IF(B24&lt;251800,SUM(B24-B29),"201400")</f>
        <v>0</v>
      </c>
      <c r="C31" s="28">
        <v>0.01</v>
      </c>
      <c r="D31" s="2">
        <f>+B31*C31</f>
        <v>0</v>
      </c>
    </row>
    <row r="32" spans="1:6" ht="15" x14ac:dyDescent="0.2">
      <c r="A32" s="1"/>
      <c r="B32" s="30"/>
      <c r="C32" s="28"/>
      <c r="D32" s="2"/>
    </row>
    <row r="33" spans="1:4" ht="15" x14ac:dyDescent="0.2">
      <c r="A33" s="1" t="s">
        <v>45</v>
      </c>
      <c r="B33" s="29">
        <f>IF(B24&lt;1000000,SUM(B24-B29-B31),"748200")</f>
        <v>0</v>
      </c>
      <c r="C33" s="28">
        <v>1.4999999999999999E-2</v>
      </c>
      <c r="D33" s="2">
        <f>+B33*C33</f>
        <v>0</v>
      </c>
    </row>
    <row r="34" spans="1:4" ht="15" x14ac:dyDescent="0.2">
      <c r="A34" s="1"/>
      <c r="B34" s="37"/>
      <c r="C34" s="28"/>
      <c r="D34" s="2"/>
    </row>
    <row r="35" spans="1:4" ht="15" x14ac:dyDescent="0.2">
      <c r="A35" s="1" t="s">
        <v>49</v>
      </c>
      <c r="B35" s="29">
        <f>IF(B24&lt;5000000,SUM(B24-B29-B31-B33),"4000000")</f>
        <v>0</v>
      </c>
      <c r="C35" s="28">
        <v>0.02</v>
      </c>
      <c r="D35" s="2">
        <f>+B35*C35</f>
        <v>0</v>
      </c>
    </row>
    <row r="37" spans="1:4" ht="15" x14ac:dyDescent="0.2">
      <c r="A37" s="1" t="s">
        <v>50</v>
      </c>
      <c r="B37" s="29">
        <f>IF(B24&lt;10000000,SUM(B24-B29-B31-B33-B35),"5000000")</f>
        <v>0</v>
      </c>
      <c r="C37" s="28">
        <v>2.5000000000000001E-2</v>
      </c>
      <c r="D37" s="2">
        <f>+B37*C37</f>
        <v>0</v>
      </c>
    </row>
    <row r="39" spans="1:4" ht="15" x14ac:dyDescent="0.2">
      <c r="A39" s="1" t="s">
        <v>51</v>
      </c>
      <c r="B39" s="29" t="str">
        <f>IF(B24&gt;10000000,B24-B29-B31-B33-B35-B37,"0")</f>
        <v>0</v>
      </c>
      <c r="C39" s="28">
        <v>0.03</v>
      </c>
      <c r="D39" s="2">
        <f>+B39*C39</f>
        <v>0</v>
      </c>
    </row>
    <row r="40" spans="1:4" ht="15" x14ac:dyDescent="0.2">
      <c r="A40" s="1"/>
      <c r="B40" s="37"/>
      <c r="C40" s="28"/>
      <c r="D40" s="42"/>
    </row>
    <row r="41" spans="1:4" ht="16.5" thickBot="1" x14ac:dyDescent="0.3">
      <c r="B41" s="41" t="s">
        <v>31</v>
      </c>
      <c r="C41" s="4"/>
      <c r="D41" s="27">
        <f>SUM(D29:D39)</f>
        <v>0</v>
      </c>
    </row>
    <row r="42" spans="1:4" ht="13.5" thickTop="1" x14ac:dyDescent="0.2"/>
    <row r="45" spans="1:4" ht="15.75" x14ac:dyDescent="0.25">
      <c r="A45" s="36" t="s">
        <v>46</v>
      </c>
    </row>
    <row r="47" spans="1:4" ht="15" x14ac:dyDescent="0.2">
      <c r="A47" s="1" t="s">
        <v>36</v>
      </c>
      <c r="B47" s="6"/>
    </row>
    <row r="48" spans="1:4" ht="15" x14ac:dyDescent="0.2">
      <c r="A48" s="1"/>
      <c r="B48" s="38"/>
    </row>
    <row r="49" spans="1:4" ht="15.75" x14ac:dyDescent="0.25">
      <c r="A49" s="1"/>
      <c r="B49" s="38"/>
      <c r="C49" s="35" t="s">
        <v>35</v>
      </c>
    </row>
    <row r="51" spans="1:4" ht="15" x14ac:dyDescent="0.2">
      <c r="A51" s="1" t="s">
        <v>47</v>
      </c>
      <c r="B51" s="29">
        <f>IF(B47&lt;40000,B47,"40000")</f>
        <v>0</v>
      </c>
      <c r="C51" s="28">
        <v>5.0000000000000001E-3</v>
      </c>
      <c r="D51" s="2">
        <f>+B51*C51</f>
        <v>0</v>
      </c>
    </row>
    <row r="53" spans="1:4" ht="16.5" thickBot="1" x14ac:dyDescent="0.3">
      <c r="B53" s="41" t="s">
        <v>48</v>
      </c>
      <c r="C53" s="4"/>
      <c r="D53" s="27">
        <f>SUM(D51)</f>
        <v>0</v>
      </c>
    </row>
    <row r="54" spans="1:4" ht="13.5" thickTop="1" x14ac:dyDescent="0.2"/>
    <row r="55" spans="1:4" ht="15.75" x14ac:dyDescent="0.25">
      <c r="D55" s="87"/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D26" sqref="D26"/>
    </sheetView>
  </sheetViews>
  <sheetFormatPr baseColWidth="10" defaultRowHeight="12.75" x14ac:dyDescent="0.2"/>
  <cols>
    <col min="1" max="1" width="50.7109375" bestFit="1" customWidth="1"/>
    <col min="2" max="2" width="26.7109375" bestFit="1" customWidth="1"/>
    <col min="3" max="3" width="10.28515625" customWidth="1"/>
    <col min="4" max="4" width="18.85546875" customWidth="1"/>
  </cols>
  <sheetData>
    <row r="1" spans="1:4" ht="20.25" x14ac:dyDescent="0.3">
      <c r="A1" s="85" t="s">
        <v>52</v>
      </c>
      <c r="B1" s="86"/>
      <c r="C1" s="1"/>
      <c r="D1" s="1"/>
    </row>
    <row r="2" spans="1:4" x14ac:dyDescent="0.2">
      <c r="B2" s="39"/>
    </row>
    <row r="3" spans="1:4" x14ac:dyDescent="0.2">
      <c r="B3" s="39"/>
    </row>
    <row r="4" spans="1:4" ht="15" x14ac:dyDescent="0.2">
      <c r="A4" s="1" t="s">
        <v>36</v>
      </c>
      <c r="B4" s="6"/>
    </row>
    <row r="5" spans="1:4" x14ac:dyDescent="0.2">
      <c r="B5" s="39"/>
    </row>
    <row r="6" spans="1:4" x14ac:dyDescent="0.2">
      <c r="B6" s="39"/>
    </row>
    <row r="7" spans="1:4" ht="15.75" x14ac:dyDescent="0.25">
      <c r="B7" s="39"/>
      <c r="C7" s="35" t="s">
        <v>35</v>
      </c>
    </row>
    <row r="8" spans="1:4" x14ac:dyDescent="0.2">
      <c r="B8" s="39"/>
    </row>
    <row r="9" spans="1:4" ht="15" x14ac:dyDescent="0.2">
      <c r="A9" s="1" t="s">
        <v>53</v>
      </c>
      <c r="B9" s="29">
        <f>IF(B4&lt;50900,B4,"50900")</f>
        <v>0</v>
      </c>
      <c r="C9" s="28">
        <v>5.0000000000000001E-3</v>
      </c>
      <c r="D9" s="2">
        <f>+B9*C9</f>
        <v>0</v>
      </c>
    </row>
    <row r="10" spans="1:4" ht="15" x14ac:dyDescent="0.2">
      <c r="A10" s="1"/>
      <c r="B10" s="30"/>
      <c r="C10" s="28"/>
      <c r="D10" s="2"/>
    </row>
    <row r="11" spans="1:4" ht="15" x14ac:dyDescent="0.2">
      <c r="A11" s="1" t="s">
        <v>55</v>
      </c>
      <c r="B11" s="29">
        <f>IF(B4&lt;254400,SUM(B4-B9),"203500")</f>
        <v>0</v>
      </c>
      <c r="C11" s="28">
        <v>0.01</v>
      </c>
      <c r="D11" s="2">
        <f>+B11*C11</f>
        <v>0</v>
      </c>
    </row>
    <row r="12" spans="1:4" ht="15" x14ac:dyDescent="0.2">
      <c r="A12" s="1"/>
      <c r="B12" s="30"/>
      <c r="C12" s="28"/>
      <c r="D12" s="2"/>
    </row>
    <row r="13" spans="1:4" ht="15" x14ac:dyDescent="0.2">
      <c r="A13" s="1" t="s">
        <v>54</v>
      </c>
      <c r="B13" s="29">
        <f>IF(B4&lt;1000000,SUM(B4-B9-B11),"745600")</f>
        <v>0</v>
      </c>
      <c r="C13" s="28">
        <v>1.4999999999999999E-2</v>
      </c>
      <c r="D13" s="2">
        <f>+B13*C13</f>
        <v>0</v>
      </c>
    </row>
    <row r="14" spans="1:4" ht="15" x14ac:dyDescent="0.2">
      <c r="A14" s="1"/>
      <c r="B14" s="37"/>
      <c r="C14" s="28"/>
      <c r="D14" s="2"/>
    </row>
    <row r="15" spans="1:4" ht="15" x14ac:dyDescent="0.2">
      <c r="A15" s="1" t="s">
        <v>49</v>
      </c>
      <c r="B15" s="29">
        <f>IF(B4&lt;5000000,SUM(B4-B9-B11-B13),"4000000")</f>
        <v>0</v>
      </c>
      <c r="C15" s="28">
        <v>0.02</v>
      </c>
      <c r="D15" s="2">
        <f>+B15*C15</f>
        <v>0</v>
      </c>
    </row>
    <row r="16" spans="1:4" x14ac:dyDescent="0.2">
      <c r="B16" s="39"/>
    </row>
    <row r="17" spans="1:4" ht="15" x14ac:dyDescent="0.2">
      <c r="A17" s="1" t="s">
        <v>50</v>
      </c>
      <c r="B17" s="29">
        <f>IF(B4&lt;10000000,SUM(B4-B9-B11-B13-B15),"5000000")</f>
        <v>0</v>
      </c>
      <c r="C17" s="28">
        <v>2.5000000000000001E-2</v>
      </c>
      <c r="D17" s="2">
        <f>+B17*C17</f>
        <v>0</v>
      </c>
    </row>
    <row r="18" spans="1:4" x14ac:dyDescent="0.2">
      <c r="B18" s="39"/>
    </row>
    <row r="19" spans="1:4" ht="15" x14ac:dyDescent="0.2">
      <c r="A19" s="1" t="s">
        <v>51</v>
      </c>
      <c r="B19" s="29" t="str">
        <f>IF(B4&gt;10000000,B4-B9-B11-B13-B15-B17,"0")</f>
        <v>0</v>
      </c>
      <c r="C19" s="28">
        <v>0.03</v>
      </c>
      <c r="D19" s="2">
        <f>+B19*C19</f>
        <v>0</v>
      </c>
    </row>
    <row r="20" spans="1:4" ht="15" x14ac:dyDescent="0.2">
      <c r="A20" s="1"/>
      <c r="B20" s="37"/>
      <c r="C20" s="28"/>
      <c r="D20" s="42"/>
    </row>
    <row r="21" spans="1:4" ht="16.5" thickBot="1" x14ac:dyDescent="0.3">
      <c r="B21" s="41" t="s">
        <v>31</v>
      </c>
      <c r="C21" s="4"/>
      <c r="D21" s="27">
        <f>SUM(D9:D19)</f>
        <v>0</v>
      </c>
    </row>
    <row r="22" spans="1:4" ht="13.5" thickTop="1" x14ac:dyDescent="0.2"/>
    <row r="27" spans="1:4" ht="15.75" x14ac:dyDescent="0.25">
      <c r="A27" s="36" t="s">
        <v>46</v>
      </c>
      <c r="B27" s="39"/>
    </row>
    <row r="28" spans="1:4" x14ac:dyDescent="0.2">
      <c r="B28" s="39"/>
    </row>
    <row r="29" spans="1:4" ht="15" x14ac:dyDescent="0.2">
      <c r="A29" s="1" t="s">
        <v>36</v>
      </c>
      <c r="B29" s="6"/>
    </row>
    <row r="30" spans="1:4" ht="15" x14ac:dyDescent="0.2">
      <c r="A30" s="1"/>
      <c r="B30" s="38"/>
    </row>
    <row r="31" spans="1:4" ht="15.75" x14ac:dyDescent="0.25">
      <c r="A31" s="1"/>
      <c r="B31" s="38"/>
      <c r="C31" s="35" t="s">
        <v>35</v>
      </c>
    </row>
    <row r="32" spans="1:4" x14ac:dyDescent="0.2">
      <c r="B32" s="39"/>
    </row>
    <row r="33" spans="1:4" ht="15" x14ac:dyDescent="0.2">
      <c r="A33" s="1" t="s">
        <v>47</v>
      </c>
      <c r="B33" s="29">
        <f>IF(B29&lt;40000,B29,"40000")</f>
        <v>0</v>
      </c>
      <c r="C33" s="28">
        <v>5.0000000000000001E-3</v>
      </c>
      <c r="D33" s="2">
        <f>+B33*C33</f>
        <v>0</v>
      </c>
    </row>
    <row r="34" spans="1:4" x14ac:dyDescent="0.2">
      <c r="B34" s="39"/>
    </row>
    <row r="35" spans="1:4" ht="16.5" thickBot="1" x14ac:dyDescent="0.3">
      <c r="B35" s="41" t="s">
        <v>48</v>
      </c>
      <c r="C35" s="4"/>
      <c r="D35" s="27">
        <f>SUM(D33)</f>
        <v>0</v>
      </c>
    </row>
    <row r="36" spans="1:4" ht="13.5" thickTop="1" x14ac:dyDescent="0.2"/>
    <row r="38" spans="1:4" ht="16.5" thickBot="1" x14ac:dyDescent="0.3">
      <c r="D38" s="88"/>
    </row>
    <row r="39" spans="1:4" ht="13.5" thickTop="1" x14ac:dyDescent="0.2"/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D6" sqref="D6"/>
    </sheetView>
  </sheetViews>
  <sheetFormatPr baseColWidth="10" defaultRowHeight="12.75" x14ac:dyDescent="0.2"/>
  <cols>
    <col min="1" max="1" width="50.7109375" bestFit="1" customWidth="1"/>
    <col min="2" max="2" width="26.7109375" bestFit="1" customWidth="1"/>
    <col min="3" max="3" width="10.28515625" customWidth="1"/>
    <col min="4" max="4" width="18.85546875" customWidth="1"/>
  </cols>
  <sheetData>
    <row r="1" spans="1:4" ht="20.25" x14ac:dyDescent="0.3">
      <c r="A1" s="85" t="s">
        <v>56</v>
      </c>
      <c r="B1" s="86"/>
      <c r="C1" s="1"/>
      <c r="D1" s="1"/>
    </row>
    <row r="2" spans="1:4" x14ac:dyDescent="0.2">
      <c r="B2" s="39"/>
    </row>
    <row r="3" spans="1:4" x14ac:dyDescent="0.2">
      <c r="B3" s="39"/>
    </row>
    <row r="4" spans="1:4" ht="15" x14ac:dyDescent="0.2">
      <c r="A4" s="1" t="s">
        <v>36</v>
      </c>
      <c r="B4" s="6"/>
    </row>
    <row r="5" spans="1:4" x14ac:dyDescent="0.2">
      <c r="B5" s="39"/>
    </row>
    <row r="6" spans="1:4" x14ac:dyDescent="0.2">
      <c r="B6" s="39"/>
    </row>
    <row r="7" spans="1:4" ht="15.75" x14ac:dyDescent="0.25">
      <c r="B7" s="39"/>
      <c r="C7" s="35" t="s">
        <v>35</v>
      </c>
    </row>
    <row r="8" spans="1:4" x14ac:dyDescent="0.2">
      <c r="B8" s="39"/>
    </row>
    <row r="9" spans="1:4" ht="15" x14ac:dyDescent="0.2">
      <c r="A9" s="1" t="s">
        <v>57</v>
      </c>
      <c r="B9" s="29">
        <f>IF(B4&lt;51700,B4,"51700")</f>
        <v>0</v>
      </c>
      <c r="C9" s="28">
        <v>5.0000000000000001E-3</v>
      </c>
      <c r="D9" s="2">
        <f>+B9*C9</f>
        <v>0</v>
      </c>
    </row>
    <row r="10" spans="1:4" ht="15" x14ac:dyDescent="0.2">
      <c r="A10" s="1"/>
      <c r="B10" s="30"/>
      <c r="C10" s="28"/>
      <c r="D10" s="2"/>
    </row>
    <row r="11" spans="1:4" ht="15" x14ac:dyDescent="0.2">
      <c r="A11" s="1" t="s">
        <v>58</v>
      </c>
      <c r="B11" s="29">
        <f>IF(B4&lt;258600,SUM(B4-B9),"206900")</f>
        <v>0</v>
      </c>
      <c r="C11" s="28">
        <v>0.01</v>
      </c>
      <c r="D11" s="2">
        <f>+B11*C11</f>
        <v>0</v>
      </c>
    </row>
    <row r="12" spans="1:4" ht="15" x14ac:dyDescent="0.2">
      <c r="A12" s="1"/>
      <c r="B12" s="30"/>
      <c r="C12" s="28"/>
      <c r="D12" s="2"/>
    </row>
    <row r="13" spans="1:4" ht="15" x14ac:dyDescent="0.2">
      <c r="A13" s="1" t="s">
        <v>59</v>
      </c>
      <c r="B13" s="29">
        <f>IF(B4&lt;1000000,SUM(B4-B9-B11),"741400")</f>
        <v>0</v>
      </c>
      <c r="C13" s="28">
        <v>1.4999999999999999E-2</v>
      </c>
      <c r="D13" s="2">
        <f>+B13*C13</f>
        <v>0</v>
      </c>
    </row>
    <row r="14" spans="1:4" ht="15" x14ac:dyDescent="0.2">
      <c r="A14" s="1"/>
      <c r="B14" s="37"/>
      <c r="C14" s="28"/>
      <c r="D14" s="2"/>
    </row>
    <row r="15" spans="1:4" ht="15" x14ac:dyDescent="0.2">
      <c r="A15" s="1" t="s">
        <v>49</v>
      </c>
      <c r="B15" s="29">
        <f>IF(B4&lt;5000000,SUM(B4-B9-B11-B13),"4000000")</f>
        <v>0</v>
      </c>
      <c r="C15" s="28">
        <v>0.02</v>
      </c>
      <c r="D15" s="2">
        <f>+B15*C15</f>
        <v>0</v>
      </c>
    </row>
    <row r="16" spans="1:4" x14ac:dyDescent="0.2">
      <c r="B16" s="39"/>
    </row>
    <row r="17" spans="1:4" ht="15" x14ac:dyDescent="0.2">
      <c r="A17" s="1" t="s">
        <v>50</v>
      </c>
      <c r="B17" s="29">
        <f>IF(B4&lt;10000000,SUM(B4-B9-B11-B13-B15),"5000000")</f>
        <v>0</v>
      </c>
      <c r="C17" s="28">
        <v>2.5000000000000001E-2</v>
      </c>
      <c r="D17" s="2">
        <f>+B17*C17</f>
        <v>0</v>
      </c>
    </row>
    <row r="18" spans="1:4" x14ac:dyDescent="0.2">
      <c r="B18" s="39"/>
    </row>
    <row r="19" spans="1:4" ht="15" x14ac:dyDescent="0.2">
      <c r="A19" s="1" t="s">
        <v>51</v>
      </c>
      <c r="B19" s="29" t="str">
        <f>IF(B4&gt;10000000,B4-B9-B11-B13-B15-B17,"0")</f>
        <v>0</v>
      </c>
      <c r="C19" s="28">
        <v>0.03</v>
      </c>
      <c r="D19" s="2">
        <f>+B19*C19</f>
        <v>0</v>
      </c>
    </row>
    <row r="20" spans="1:4" ht="15" x14ac:dyDescent="0.2">
      <c r="A20" s="1"/>
      <c r="B20" s="37"/>
      <c r="C20" s="28"/>
      <c r="D20" s="42"/>
    </row>
    <row r="21" spans="1:4" ht="16.5" thickBot="1" x14ac:dyDescent="0.3">
      <c r="B21" s="41" t="s">
        <v>31</v>
      </c>
      <c r="C21" s="4"/>
      <c r="D21" s="27">
        <f>SUM(D9:D19)</f>
        <v>0</v>
      </c>
    </row>
    <row r="22" spans="1:4" ht="13.5" thickTop="1" x14ac:dyDescent="0.2"/>
    <row r="27" spans="1:4" ht="15.75" x14ac:dyDescent="0.25">
      <c r="A27" s="36" t="s">
        <v>46</v>
      </c>
      <c r="B27" s="39"/>
    </row>
    <row r="28" spans="1:4" x14ac:dyDescent="0.2">
      <c r="B28" s="39"/>
    </row>
    <row r="29" spans="1:4" ht="15" x14ac:dyDescent="0.2">
      <c r="A29" s="1" t="s">
        <v>36</v>
      </c>
      <c r="B29" s="6"/>
    </row>
    <row r="30" spans="1:4" ht="15" x14ac:dyDescent="0.2">
      <c r="A30" s="1"/>
      <c r="B30" s="38"/>
    </row>
    <row r="31" spans="1:4" ht="15.75" x14ac:dyDescent="0.25">
      <c r="A31" s="1"/>
      <c r="B31" s="38"/>
      <c r="C31" s="35" t="s">
        <v>35</v>
      </c>
    </row>
    <row r="32" spans="1:4" x14ac:dyDescent="0.2">
      <c r="B32" s="39"/>
    </row>
    <row r="33" spans="1:4" ht="15" x14ac:dyDescent="0.2">
      <c r="A33" s="1" t="s">
        <v>47</v>
      </c>
      <c r="B33" s="29">
        <f>IF(B29&lt;40000,B29,"40000")</f>
        <v>0</v>
      </c>
      <c r="C33" s="28">
        <v>5.0000000000000001E-3</v>
      </c>
      <c r="D33" s="2">
        <f>+B33*C33</f>
        <v>0</v>
      </c>
    </row>
    <row r="34" spans="1:4" x14ac:dyDescent="0.2">
      <c r="B34" s="39"/>
    </row>
    <row r="35" spans="1:4" ht="16.5" thickBot="1" x14ac:dyDescent="0.3">
      <c r="B35" s="41" t="s">
        <v>48</v>
      </c>
      <c r="C35" s="4"/>
      <c r="D35" s="27">
        <f>SUM(D33)</f>
        <v>0</v>
      </c>
    </row>
    <row r="36" spans="1:4" ht="13.5" thickTop="1" x14ac:dyDescent="0.2"/>
    <row r="38" spans="1:4" ht="16.5" thickBot="1" x14ac:dyDescent="0.3">
      <c r="D38" s="88"/>
    </row>
    <row r="39" spans="1:4" ht="13.5" thickTop="1" x14ac:dyDescent="0.2"/>
  </sheetData>
  <pageMargins left="0.7" right="0.7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B4" sqref="B4"/>
    </sheetView>
  </sheetViews>
  <sheetFormatPr baseColWidth="10" defaultRowHeight="12.75" x14ac:dyDescent="0.2"/>
  <cols>
    <col min="1" max="1" width="50.7109375" bestFit="1" customWidth="1"/>
    <col min="2" max="2" width="26.7109375" bestFit="1" customWidth="1"/>
    <col min="3" max="3" width="10.28515625" customWidth="1"/>
    <col min="4" max="4" width="18.85546875" customWidth="1"/>
  </cols>
  <sheetData>
    <row r="1" spans="1:4" ht="20.25" x14ac:dyDescent="0.3">
      <c r="A1" s="85" t="s">
        <v>60</v>
      </c>
      <c r="B1" s="86"/>
      <c r="C1" s="1"/>
      <c r="D1" s="1"/>
    </row>
    <row r="2" spans="1:4" x14ac:dyDescent="0.2">
      <c r="B2" s="39"/>
    </row>
    <row r="3" spans="1:4" x14ac:dyDescent="0.2">
      <c r="B3" s="39"/>
    </row>
    <row r="4" spans="1:4" ht="15" x14ac:dyDescent="0.2">
      <c r="A4" s="1" t="s">
        <v>36</v>
      </c>
      <c r="B4" s="6"/>
    </row>
    <row r="5" spans="1:4" x14ac:dyDescent="0.2">
      <c r="B5" s="39"/>
    </row>
    <row r="6" spans="1:4" x14ac:dyDescent="0.2">
      <c r="B6" s="39"/>
    </row>
    <row r="7" spans="1:4" ht="15.75" x14ac:dyDescent="0.25">
      <c r="B7" s="39"/>
      <c r="C7" s="35" t="s">
        <v>35</v>
      </c>
    </row>
    <row r="8" spans="1:4" x14ac:dyDescent="0.2">
      <c r="B8" s="39"/>
    </row>
    <row r="9" spans="1:4" ht="15" x14ac:dyDescent="0.2">
      <c r="A9" s="1" t="s">
        <v>61</v>
      </c>
      <c r="B9" s="29">
        <f>IF(B4&lt;52800,B4,"52800")</f>
        <v>0</v>
      </c>
      <c r="C9" s="28">
        <v>5.0000000000000001E-3</v>
      </c>
      <c r="D9" s="2">
        <f>+B9*C9</f>
        <v>0</v>
      </c>
    </row>
    <row r="10" spans="1:4" ht="15" x14ac:dyDescent="0.2">
      <c r="A10" s="1"/>
      <c r="B10" s="30"/>
      <c r="C10" s="28"/>
      <c r="D10" s="2"/>
    </row>
    <row r="11" spans="1:4" ht="15" x14ac:dyDescent="0.2">
      <c r="A11" s="1" t="s">
        <v>63</v>
      </c>
      <c r="B11" s="29">
        <f>IF(B4&lt;264000,SUM(B4-B9),"211200")</f>
        <v>0</v>
      </c>
      <c r="C11" s="28">
        <v>0.01</v>
      </c>
      <c r="D11" s="2">
        <f>+B11*C11</f>
        <v>0</v>
      </c>
    </row>
    <row r="12" spans="1:4" ht="15" x14ac:dyDescent="0.2">
      <c r="A12" s="1"/>
      <c r="B12" s="30"/>
      <c r="C12" s="28"/>
      <c r="D12" s="2"/>
    </row>
    <row r="13" spans="1:4" ht="15" x14ac:dyDescent="0.2">
      <c r="A13" s="1" t="s">
        <v>62</v>
      </c>
      <c r="B13" s="29">
        <f>IF(B4&lt;1000000,SUM(B4-B9-B11),"736000")</f>
        <v>0</v>
      </c>
      <c r="C13" s="28">
        <v>1.4999999999999999E-2</v>
      </c>
      <c r="D13" s="2">
        <f>+B13*C13</f>
        <v>0</v>
      </c>
    </row>
    <row r="14" spans="1:4" ht="15" x14ac:dyDescent="0.2">
      <c r="A14" s="1"/>
      <c r="B14" s="37"/>
      <c r="C14" s="28"/>
      <c r="D14" s="2"/>
    </row>
    <row r="15" spans="1:4" ht="15" x14ac:dyDescent="0.2">
      <c r="A15" s="1" t="s">
        <v>49</v>
      </c>
      <c r="B15" s="29">
        <f>IF(B4&lt;5000000,SUM(B4-B9-B11-B13),"4000000")</f>
        <v>0</v>
      </c>
      <c r="C15" s="28">
        <v>0.02</v>
      </c>
      <c r="D15" s="2">
        <f>+B15*C15</f>
        <v>0</v>
      </c>
    </row>
    <row r="16" spans="1:4" x14ac:dyDescent="0.2">
      <c r="B16" s="39"/>
    </row>
    <row r="17" spans="1:4" ht="15" x14ac:dyDescent="0.2">
      <c r="A17" s="1" t="s">
        <v>50</v>
      </c>
      <c r="B17" s="29">
        <f>IF(B4&lt;10000000,SUM(B4-B9-B11-B13-B15),"5000000")</f>
        <v>0</v>
      </c>
      <c r="C17" s="28">
        <v>2.5000000000000001E-2</v>
      </c>
      <c r="D17" s="2">
        <f>+B17*C17</f>
        <v>0</v>
      </c>
    </row>
    <row r="18" spans="1:4" x14ac:dyDescent="0.2">
      <c r="B18" s="39"/>
    </row>
    <row r="19" spans="1:4" ht="15" x14ac:dyDescent="0.2">
      <c r="A19" s="1" t="s">
        <v>51</v>
      </c>
      <c r="B19" s="29" t="str">
        <f>IF(B4&gt;10000000,B4-B9-B11-B13-B15-B17,"0")</f>
        <v>0</v>
      </c>
      <c r="C19" s="28">
        <v>0.03</v>
      </c>
      <c r="D19" s="2">
        <f>+B19*C19</f>
        <v>0</v>
      </c>
    </row>
    <row r="20" spans="1:4" ht="15" x14ac:dyDescent="0.2">
      <c r="A20" s="1"/>
      <c r="B20" s="37"/>
      <c r="C20" s="28"/>
      <c r="D20" s="42"/>
    </row>
    <row r="21" spans="1:4" ht="16.5" thickBot="1" x14ac:dyDescent="0.3">
      <c r="B21" s="41" t="s">
        <v>31</v>
      </c>
      <c r="C21" s="4"/>
      <c r="D21" s="27">
        <f>SUM(D9:D19)</f>
        <v>0</v>
      </c>
    </row>
    <row r="22" spans="1:4" ht="13.5" thickTop="1" x14ac:dyDescent="0.2"/>
    <row r="27" spans="1:4" ht="15.75" x14ac:dyDescent="0.25">
      <c r="A27" s="36" t="s">
        <v>46</v>
      </c>
      <c r="B27" s="39"/>
    </row>
    <row r="28" spans="1:4" x14ac:dyDescent="0.2">
      <c r="B28" s="39"/>
    </row>
    <row r="29" spans="1:4" ht="15" x14ac:dyDescent="0.2">
      <c r="A29" s="1" t="s">
        <v>36</v>
      </c>
      <c r="B29" s="6"/>
    </row>
    <row r="30" spans="1:4" ht="15" x14ac:dyDescent="0.2">
      <c r="A30" s="1"/>
      <c r="B30" s="38"/>
    </row>
    <row r="31" spans="1:4" ht="15.75" x14ac:dyDescent="0.25">
      <c r="A31" s="1"/>
      <c r="B31" s="38"/>
      <c r="C31" s="35" t="s">
        <v>35</v>
      </c>
    </row>
    <row r="32" spans="1:4" x14ac:dyDescent="0.2">
      <c r="B32" s="39"/>
    </row>
    <row r="33" spans="1:4" ht="15" x14ac:dyDescent="0.2">
      <c r="A33" s="1" t="s">
        <v>47</v>
      </c>
      <c r="B33" s="29">
        <f>IF(B29&lt;40000,B29,"40000")</f>
        <v>0</v>
      </c>
      <c r="C33" s="28">
        <v>5.0000000000000001E-3</v>
      </c>
      <c r="D33" s="2">
        <f>+B33*C33</f>
        <v>0</v>
      </c>
    </row>
    <row r="34" spans="1:4" x14ac:dyDescent="0.2">
      <c r="B34" s="39"/>
    </row>
    <row r="35" spans="1:4" ht="16.5" thickBot="1" x14ac:dyDescent="0.3">
      <c r="B35" s="41" t="s">
        <v>48</v>
      </c>
      <c r="C35" s="4"/>
      <c r="D35" s="27">
        <f>SUM(D33)</f>
        <v>0</v>
      </c>
    </row>
    <row r="36" spans="1:4" ht="13.5" thickTop="1" x14ac:dyDescent="0.2"/>
    <row r="38" spans="1:4" ht="16.5" thickBot="1" x14ac:dyDescent="0.3">
      <c r="D38" s="88"/>
    </row>
    <row r="39" spans="1:4" ht="13.5" thickTop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25" sqref="F25:F26"/>
    </sheetView>
  </sheetViews>
  <sheetFormatPr baseColWidth="10" defaultRowHeight="12.75" x14ac:dyDescent="0.2"/>
  <cols>
    <col min="1" max="1" width="13.28515625" style="11" bestFit="1" customWidth="1"/>
    <col min="2" max="256" width="11.42578125" style="11"/>
    <col min="257" max="257" width="13.28515625" style="11" bestFit="1" customWidth="1"/>
    <col min="258" max="512" width="11.42578125" style="11"/>
    <col min="513" max="513" width="13.28515625" style="11" bestFit="1" customWidth="1"/>
    <col min="514" max="768" width="11.42578125" style="11"/>
    <col min="769" max="769" width="13.28515625" style="11" bestFit="1" customWidth="1"/>
    <col min="770" max="1024" width="11.42578125" style="11"/>
    <col min="1025" max="1025" width="13.28515625" style="11" bestFit="1" customWidth="1"/>
    <col min="1026" max="1280" width="11.42578125" style="11"/>
    <col min="1281" max="1281" width="13.28515625" style="11" bestFit="1" customWidth="1"/>
    <col min="1282" max="1536" width="11.42578125" style="11"/>
    <col min="1537" max="1537" width="13.28515625" style="11" bestFit="1" customWidth="1"/>
    <col min="1538" max="1792" width="11.42578125" style="11"/>
    <col min="1793" max="1793" width="13.28515625" style="11" bestFit="1" customWidth="1"/>
    <col min="1794" max="2048" width="11.42578125" style="11"/>
    <col min="2049" max="2049" width="13.28515625" style="11" bestFit="1" customWidth="1"/>
    <col min="2050" max="2304" width="11.42578125" style="11"/>
    <col min="2305" max="2305" width="13.28515625" style="11" bestFit="1" customWidth="1"/>
    <col min="2306" max="2560" width="11.42578125" style="11"/>
    <col min="2561" max="2561" width="13.28515625" style="11" bestFit="1" customWidth="1"/>
    <col min="2562" max="2816" width="11.42578125" style="11"/>
    <col min="2817" max="2817" width="13.28515625" style="11" bestFit="1" customWidth="1"/>
    <col min="2818" max="3072" width="11.42578125" style="11"/>
    <col min="3073" max="3073" width="13.28515625" style="11" bestFit="1" customWidth="1"/>
    <col min="3074" max="3328" width="11.42578125" style="11"/>
    <col min="3329" max="3329" width="13.28515625" style="11" bestFit="1" customWidth="1"/>
    <col min="3330" max="3584" width="11.42578125" style="11"/>
    <col min="3585" max="3585" width="13.28515625" style="11" bestFit="1" customWidth="1"/>
    <col min="3586" max="3840" width="11.42578125" style="11"/>
    <col min="3841" max="3841" width="13.28515625" style="11" bestFit="1" customWidth="1"/>
    <col min="3842" max="4096" width="11.42578125" style="11"/>
    <col min="4097" max="4097" width="13.28515625" style="11" bestFit="1" customWidth="1"/>
    <col min="4098" max="4352" width="11.42578125" style="11"/>
    <col min="4353" max="4353" width="13.28515625" style="11" bestFit="1" customWidth="1"/>
    <col min="4354" max="4608" width="11.42578125" style="11"/>
    <col min="4609" max="4609" width="13.28515625" style="11" bestFit="1" customWidth="1"/>
    <col min="4610" max="4864" width="11.42578125" style="11"/>
    <col min="4865" max="4865" width="13.28515625" style="11" bestFit="1" customWidth="1"/>
    <col min="4866" max="5120" width="11.42578125" style="11"/>
    <col min="5121" max="5121" width="13.28515625" style="11" bestFit="1" customWidth="1"/>
    <col min="5122" max="5376" width="11.42578125" style="11"/>
    <col min="5377" max="5377" width="13.28515625" style="11" bestFit="1" customWidth="1"/>
    <col min="5378" max="5632" width="11.42578125" style="11"/>
    <col min="5633" max="5633" width="13.28515625" style="11" bestFit="1" customWidth="1"/>
    <col min="5634" max="5888" width="11.42578125" style="11"/>
    <col min="5889" max="5889" width="13.28515625" style="11" bestFit="1" customWidth="1"/>
    <col min="5890" max="6144" width="11.42578125" style="11"/>
    <col min="6145" max="6145" width="13.28515625" style="11" bestFit="1" customWidth="1"/>
    <col min="6146" max="6400" width="11.42578125" style="11"/>
    <col min="6401" max="6401" width="13.28515625" style="11" bestFit="1" customWidth="1"/>
    <col min="6402" max="6656" width="11.42578125" style="11"/>
    <col min="6657" max="6657" width="13.28515625" style="11" bestFit="1" customWidth="1"/>
    <col min="6658" max="6912" width="11.42578125" style="11"/>
    <col min="6913" max="6913" width="13.28515625" style="11" bestFit="1" customWidth="1"/>
    <col min="6914" max="7168" width="11.42578125" style="11"/>
    <col min="7169" max="7169" width="13.28515625" style="11" bestFit="1" customWidth="1"/>
    <col min="7170" max="7424" width="11.42578125" style="11"/>
    <col min="7425" max="7425" width="13.28515625" style="11" bestFit="1" customWidth="1"/>
    <col min="7426" max="7680" width="11.42578125" style="11"/>
    <col min="7681" max="7681" width="13.28515625" style="11" bestFit="1" customWidth="1"/>
    <col min="7682" max="7936" width="11.42578125" style="11"/>
    <col min="7937" max="7937" width="13.28515625" style="11" bestFit="1" customWidth="1"/>
    <col min="7938" max="8192" width="11.42578125" style="11"/>
    <col min="8193" max="8193" width="13.28515625" style="11" bestFit="1" customWidth="1"/>
    <col min="8194" max="8448" width="11.42578125" style="11"/>
    <col min="8449" max="8449" width="13.28515625" style="11" bestFit="1" customWidth="1"/>
    <col min="8450" max="8704" width="11.42578125" style="11"/>
    <col min="8705" max="8705" width="13.28515625" style="11" bestFit="1" customWidth="1"/>
    <col min="8706" max="8960" width="11.42578125" style="11"/>
    <col min="8961" max="8961" width="13.28515625" style="11" bestFit="1" customWidth="1"/>
    <col min="8962" max="9216" width="11.42578125" style="11"/>
    <col min="9217" max="9217" width="13.28515625" style="11" bestFit="1" customWidth="1"/>
    <col min="9218" max="9472" width="11.42578125" style="11"/>
    <col min="9473" max="9473" width="13.28515625" style="11" bestFit="1" customWidth="1"/>
    <col min="9474" max="9728" width="11.42578125" style="11"/>
    <col min="9729" max="9729" width="13.28515625" style="11" bestFit="1" customWidth="1"/>
    <col min="9730" max="9984" width="11.42578125" style="11"/>
    <col min="9985" max="9985" width="13.28515625" style="11" bestFit="1" customWidth="1"/>
    <col min="9986" max="10240" width="11.42578125" style="11"/>
    <col min="10241" max="10241" width="13.28515625" style="11" bestFit="1" customWidth="1"/>
    <col min="10242" max="10496" width="11.42578125" style="11"/>
    <col min="10497" max="10497" width="13.28515625" style="11" bestFit="1" customWidth="1"/>
    <col min="10498" max="10752" width="11.42578125" style="11"/>
    <col min="10753" max="10753" width="13.28515625" style="11" bestFit="1" customWidth="1"/>
    <col min="10754" max="11008" width="11.42578125" style="11"/>
    <col min="11009" max="11009" width="13.28515625" style="11" bestFit="1" customWidth="1"/>
    <col min="11010" max="11264" width="11.42578125" style="11"/>
    <col min="11265" max="11265" width="13.28515625" style="11" bestFit="1" customWidth="1"/>
    <col min="11266" max="11520" width="11.42578125" style="11"/>
    <col min="11521" max="11521" width="13.28515625" style="11" bestFit="1" customWidth="1"/>
    <col min="11522" max="11776" width="11.42578125" style="11"/>
    <col min="11777" max="11777" width="13.28515625" style="11" bestFit="1" customWidth="1"/>
    <col min="11778" max="12032" width="11.42578125" style="11"/>
    <col min="12033" max="12033" width="13.28515625" style="11" bestFit="1" customWidth="1"/>
    <col min="12034" max="12288" width="11.42578125" style="11"/>
    <col min="12289" max="12289" width="13.28515625" style="11" bestFit="1" customWidth="1"/>
    <col min="12290" max="12544" width="11.42578125" style="11"/>
    <col min="12545" max="12545" width="13.28515625" style="11" bestFit="1" customWidth="1"/>
    <col min="12546" max="12800" width="11.42578125" style="11"/>
    <col min="12801" max="12801" width="13.28515625" style="11" bestFit="1" customWidth="1"/>
    <col min="12802" max="13056" width="11.42578125" style="11"/>
    <col min="13057" max="13057" width="13.28515625" style="11" bestFit="1" customWidth="1"/>
    <col min="13058" max="13312" width="11.42578125" style="11"/>
    <col min="13313" max="13313" width="13.28515625" style="11" bestFit="1" customWidth="1"/>
    <col min="13314" max="13568" width="11.42578125" style="11"/>
    <col min="13569" max="13569" width="13.28515625" style="11" bestFit="1" customWidth="1"/>
    <col min="13570" max="13824" width="11.42578125" style="11"/>
    <col min="13825" max="13825" width="13.28515625" style="11" bestFit="1" customWidth="1"/>
    <col min="13826" max="14080" width="11.42578125" style="11"/>
    <col min="14081" max="14081" width="13.28515625" style="11" bestFit="1" customWidth="1"/>
    <col min="14082" max="14336" width="11.42578125" style="11"/>
    <col min="14337" max="14337" width="13.28515625" style="11" bestFit="1" customWidth="1"/>
    <col min="14338" max="14592" width="11.42578125" style="11"/>
    <col min="14593" max="14593" width="13.28515625" style="11" bestFit="1" customWidth="1"/>
    <col min="14594" max="14848" width="11.42578125" style="11"/>
    <col min="14849" max="14849" width="13.28515625" style="11" bestFit="1" customWidth="1"/>
    <col min="14850" max="15104" width="11.42578125" style="11"/>
    <col min="15105" max="15105" width="13.28515625" style="11" bestFit="1" customWidth="1"/>
    <col min="15106" max="15360" width="11.42578125" style="11"/>
    <col min="15361" max="15361" width="13.28515625" style="11" bestFit="1" customWidth="1"/>
    <col min="15362" max="15616" width="11.42578125" style="11"/>
    <col min="15617" max="15617" width="13.28515625" style="11" bestFit="1" customWidth="1"/>
    <col min="15618" max="15872" width="11.42578125" style="11"/>
    <col min="15873" max="15873" width="13.28515625" style="11" bestFit="1" customWidth="1"/>
    <col min="15874" max="16128" width="11.42578125" style="11"/>
    <col min="16129" max="16129" width="13.28515625" style="11" bestFit="1" customWidth="1"/>
    <col min="16130" max="16384" width="11.42578125" style="11"/>
  </cols>
  <sheetData>
    <row r="1" spans="1:7" x14ac:dyDescent="0.2">
      <c r="A1" s="10" t="s">
        <v>0</v>
      </c>
      <c r="B1" s="10" t="s">
        <v>1</v>
      </c>
      <c r="C1" s="10" t="s">
        <v>2</v>
      </c>
    </row>
    <row r="2" spans="1:7" x14ac:dyDescent="0.2">
      <c r="A2" s="10" t="s">
        <v>3</v>
      </c>
      <c r="B2" s="10" t="s">
        <v>3</v>
      </c>
      <c r="C2" s="10"/>
    </row>
    <row r="3" spans="1:7" x14ac:dyDescent="0.2">
      <c r="A3" s="12"/>
      <c r="B3" s="12"/>
      <c r="C3" s="13">
        <f>B3-A3</f>
        <v>0</v>
      </c>
    </row>
    <row r="5" spans="1:7" x14ac:dyDescent="0.2">
      <c r="A5" s="10" t="s">
        <v>4</v>
      </c>
      <c r="C5" s="10" t="s">
        <v>5</v>
      </c>
      <c r="D5" s="10" t="s">
        <v>6</v>
      </c>
      <c r="E5" s="10" t="s">
        <v>7</v>
      </c>
      <c r="G5" s="10" t="s">
        <v>8</v>
      </c>
    </row>
    <row r="6" spans="1:7" x14ac:dyDescent="0.2">
      <c r="A6" s="14"/>
      <c r="C6" s="15">
        <f>A6*B9%*C3/365</f>
        <v>0</v>
      </c>
      <c r="D6" s="15">
        <f>A6*B10%*C3/365</f>
        <v>0</v>
      </c>
      <c r="E6" s="16">
        <f>C6+D6</f>
        <v>0</v>
      </c>
      <c r="G6" s="17">
        <f>A6*14%/365</f>
        <v>0</v>
      </c>
    </row>
    <row r="8" spans="1:7" x14ac:dyDescent="0.2">
      <c r="B8" s="11" t="s">
        <v>9</v>
      </c>
    </row>
    <row r="9" spans="1:7" x14ac:dyDescent="0.2">
      <c r="A9" s="11" t="s">
        <v>10</v>
      </c>
      <c r="B9" s="18">
        <v>9</v>
      </c>
    </row>
    <row r="10" spans="1:7" x14ac:dyDescent="0.2">
      <c r="A10" s="11" t="s">
        <v>11</v>
      </c>
      <c r="B10" s="18">
        <v>5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32"/>
  <sheetViews>
    <sheetView workbookViewId="0">
      <selection activeCell="H13" sqref="H13"/>
    </sheetView>
  </sheetViews>
  <sheetFormatPr baseColWidth="10" defaultRowHeight="12.75" x14ac:dyDescent="0.2"/>
  <cols>
    <col min="1" max="2" width="15.7109375" style="43" customWidth="1"/>
    <col min="3" max="3" width="16.28515625" style="43" customWidth="1"/>
    <col min="4" max="4" width="17.140625" style="43" customWidth="1"/>
    <col min="5" max="5" width="4.5703125" style="43" customWidth="1"/>
    <col min="6" max="7" width="15.7109375" style="43" customWidth="1"/>
    <col min="8" max="8" width="11.42578125" style="43"/>
    <col min="9" max="9" width="4.7109375" style="43" customWidth="1"/>
    <col min="10" max="10" width="14.42578125" style="43" customWidth="1"/>
    <col min="11" max="256" width="11.42578125" style="43"/>
    <col min="257" max="258" width="15.7109375" style="43" customWidth="1"/>
    <col min="259" max="259" width="16.28515625" style="43" customWidth="1"/>
    <col min="260" max="260" width="17.140625" style="43" customWidth="1"/>
    <col min="261" max="261" width="4.5703125" style="43" customWidth="1"/>
    <col min="262" max="263" width="15.7109375" style="43" customWidth="1"/>
    <col min="264" max="264" width="11.42578125" style="43"/>
    <col min="265" max="265" width="4.7109375" style="43" customWidth="1"/>
    <col min="266" max="266" width="14.42578125" style="43" customWidth="1"/>
    <col min="267" max="512" width="11.42578125" style="43"/>
    <col min="513" max="514" width="15.7109375" style="43" customWidth="1"/>
    <col min="515" max="515" width="16.28515625" style="43" customWidth="1"/>
    <col min="516" max="516" width="17.140625" style="43" customWidth="1"/>
    <col min="517" max="517" width="4.5703125" style="43" customWidth="1"/>
    <col min="518" max="519" width="15.7109375" style="43" customWidth="1"/>
    <col min="520" max="520" width="11.42578125" style="43"/>
    <col min="521" max="521" width="4.7109375" style="43" customWidth="1"/>
    <col min="522" max="522" width="14.42578125" style="43" customWidth="1"/>
    <col min="523" max="768" width="11.42578125" style="43"/>
    <col min="769" max="770" width="15.7109375" style="43" customWidth="1"/>
    <col min="771" max="771" width="16.28515625" style="43" customWidth="1"/>
    <col min="772" max="772" width="17.140625" style="43" customWidth="1"/>
    <col min="773" max="773" width="4.5703125" style="43" customWidth="1"/>
    <col min="774" max="775" width="15.7109375" style="43" customWidth="1"/>
    <col min="776" max="776" width="11.42578125" style="43"/>
    <col min="777" max="777" width="4.7109375" style="43" customWidth="1"/>
    <col min="778" max="778" width="14.42578125" style="43" customWidth="1"/>
    <col min="779" max="1024" width="11.42578125" style="43"/>
    <col min="1025" max="1026" width="15.7109375" style="43" customWidth="1"/>
    <col min="1027" max="1027" width="16.28515625" style="43" customWidth="1"/>
    <col min="1028" max="1028" width="17.140625" style="43" customWidth="1"/>
    <col min="1029" max="1029" width="4.5703125" style="43" customWidth="1"/>
    <col min="1030" max="1031" width="15.7109375" style="43" customWidth="1"/>
    <col min="1032" max="1032" width="11.42578125" style="43"/>
    <col min="1033" max="1033" width="4.7109375" style="43" customWidth="1"/>
    <col min="1034" max="1034" width="14.42578125" style="43" customWidth="1"/>
    <col min="1035" max="1280" width="11.42578125" style="43"/>
    <col min="1281" max="1282" width="15.7109375" style="43" customWidth="1"/>
    <col min="1283" max="1283" width="16.28515625" style="43" customWidth="1"/>
    <col min="1284" max="1284" width="17.140625" style="43" customWidth="1"/>
    <col min="1285" max="1285" width="4.5703125" style="43" customWidth="1"/>
    <col min="1286" max="1287" width="15.7109375" style="43" customWidth="1"/>
    <col min="1288" max="1288" width="11.42578125" style="43"/>
    <col min="1289" max="1289" width="4.7109375" style="43" customWidth="1"/>
    <col min="1290" max="1290" width="14.42578125" style="43" customWidth="1"/>
    <col min="1291" max="1536" width="11.42578125" style="43"/>
    <col min="1537" max="1538" width="15.7109375" style="43" customWidth="1"/>
    <col min="1539" max="1539" width="16.28515625" style="43" customWidth="1"/>
    <col min="1540" max="1540" width="17.140625" style="43" customWidth="1"/>
    <col min="1541" max="1541" width="4.5703125" style="43" customWidth="1"/>
    <col min="1542" max="1543" width="15.7109375" style="43" customWidth="1"/>
    <col min="1544" max="1544" width="11.42578125" style="43"/>
    <col min="1545" max="1545" width="4.7109375" style="43" customWidth="1"/>
    <col min="1546" max="1546" width="14.42578125" style="43" customWidth="1"/>
    <col min="1547" max="1792" width="11.42578125" style="43"/>
    <col min="1793" max="1794" width="15.7109375" style="43" customWidth="1"/>
    <col min="1795" max="1795" width="16.28515625" style="43" customWidth="1"/>
    <col min="1796" max="1796" width="17.140625" style="43" customWidth="1"/>
    <col min="1797" max="1797" width="4.5703125" style="43" customWidth="1"/>
    <col min="1798" max="1799" width="15.7109375" style="43" customWidth="1"/>
    <col min="1800" max="1800" width="11.42578125" style="43"/>
    <col min="1801" max="1801" width="4.7109375" style="43" customWidth="1"/>
    <col min="1802" max="1802" width="14.42578125" style="43" customWidth="1"/>
    <col min="1803" max="2048" width="11.42578125" style="43"/>
    <col min="2049" max="2050" width="15.7109375" style="43" customWidth="1"/>
    <col min="2051" max="2051" width="16.28515625" style="43" customWidth="1"/>
    <col min="2052" max="2052" width="17.140625" style="43" customWidth="1"/>
    <col min="2053" max="2053" width="4.5703125" style="43" customWidth="1"/>
    <col min="2054" max="2055" width="15.7109375" style="43" customWidth="1"/>
    <col min="2056" max="2056" width="11.42578125" style="43"/>
    <col min="2057" max="2057" width="4.7109375" style="43" customWidth="1"/>
    <col min="2058" max="2058" width="14.42578125" style="43" customWidth="1"/>
    <col min="2059" max="2304" width="11.42578125" style="43"/>
    <col min="2305" max="2306" width="15.7109375" style="43" customWidth="1"/>
    <col min="2307" max="2307" width="16.28515625" style="43" customWidth="1"/>
    <col min="2308" max="2308" width="17.140625" style="43" customWidth="1"/>
    <col min="2309" max="2309" width="4.5703125" style="43" customWidth="1"/>
    <col min="2310" max="2311" width="15.7109375" style="43" customWidth="1"/>
    <col min="2312" max="2312" width="11.42578125" style="43"/>
    <col min="2313" max="2313" width="4.7109375" style="43" customWidth="1"/>
    <col min="2314" max="2314" width="14.42578125" style="43" customWidth="1"/>
    <col min="2315" max="2560" width="11.42578125" style="43"/>
    <col min="2561" max="2562" width="15.7109375" style="43" customWidth="1"/>
    <col min="2563" max="2563" width="16.28515625" style="43" customWidth="1"/>
    <col min="2564" max="2564" width="17.140625" style="43" customWidth="1"/>
    <col min="2565" max="2565" width="4.5703125" style="43" customWidth="1"/>
    <col min="2566" max="2567" width="15.7109375" style="43" customWidth="1"/>
    <col min="2568" max="2568" width="11.42578125" style="43"/>
    <col min="2569" max="2569" width="4.7109375" style="43" customWidth="1"/>
    <col min="2570" max="2570" width="14.42578125" style="43" customWidth="1"/>
    <col min="2571" max="2816" width="11.42578125" style="43"/>
    <col min="2817" max="2818" width="15.7109375" style="43" customWidth="1"/>
    <col min="2819" max="2819" width="16.28515625" style="43" customWidth="1"/>
    <col min="2820" max="2820" width="17.140625" style="43" customWidth="1"/>
    <col min="2821" max="2821" width="4.5703125" style="43" customWidth="1"/>
    <col min="2822" max="2823" width="15.7109375" style="43" customWidth="1"/>
    <col min="2824" max="2824" width="11.42578125" style="43"/>
    <col min="2825" max="2825" width="4.7109375" style="43" customWidth="1"/>
    <col min="2826" max="2826" width="14.42578125" style="43" customWidth="1"/>
    <col min="2827" max="3072" width="11.42578125" style="43"/>
    <col min="3073" max="3074" width="15.7109375" style="43" customWidth="1"/>
    <col min="3075" max="3075" width="16.28515625" style="43" customWidth="1"/>
    <col min="3076" max="3076" width="17.140625" style="43" customWidth="1"/>
    <col min="3077" max="3077" width="4.5703125" style="43" customWidth="1"/>
    <col min="3078" max="3079" width="15.7109375" style="43" customWidth="1"/>
    <col min="3080" max="3080" width="11.42578125" style="43"/>
    <col min="3081" max="3081" width="4.7109375" style="43" customWidth="1"/>
    <col min="3082" max="3082" width="14.42578125" style="43" customWidth="1"/>
    <col min="3083" max="3328" width="11.42578125" style="43"/>
    <col min="3329" max="3330" width="15.7109375" style="43" customWidth="1"/>
    <col min="3331" max="3331" width="16.28515625" style="43" customWidth="1"/>
    <col min="3332" max="3332" width="17.140625" style="43" customWidth="1"/>
    <col min="3333" max="3333" width="4.5703125" style="43" customWidth="1"/>
    <col min="3334" max="3335" width="15.7109375" style="43" customWidth="1"/>
    <col min="3336" max="3336" width="11.42578125" style="43"/>
    <col min="3337" max="3337" width="4.7109375" style="43" customWidth="1"/>
    <col min="3338" max="3338" width="14.42578125" style="43" customWidth="1"/>
    <col min="3339" max="3584" width="11.42578125" style="43"/>
    <col min="3585" max="3586" width="15.7109375" style="43" customWidth="1"/>
    <col min="3587" max="3587" width="16.28515625" style="43" customWidth="1"/>
    <col min="3588" max="3588" width="17.140625" style="43" customWidth="1"/>
    <col min="3589" max="3589" width="4.5703125" style="43" customWidth="1"/>
    <col min="3590" max="3591" width="15.7109375" style="43" customWidth="1"/>
    <col min="3592" max="3592" width="11.42578125" style="43"/>
    <col min="3593" max="3593" width="4.7109375" style="43" customWidth="1"/>
    <col min="3594" max="3594" width="14.42578125" style="43" customWidth="1"/>
    <col min="3595" max="3840" width="11.42578125" style="43"/>
    <col min="3841" max="3842" width="15.7109375" style="43" customWidth="1"/>
    <col min="3843" max="3843" width="16.28515625" style="43" customWidth="1"/>
    <col min="3844" max="3844" width="17.140625" style="43" customWidth="1"/>
    <col min="3845" max="3845" width="4.5703125" style="43" customWidth="1"/>
    <col min="3846" max="3847" width="15.7109375" style="43" customWidth="1"/>
    <col min="3848" max="3848" width="11.42578125" style="43"/>
    <col min="3849" max="3849" width="4.7109375" style="43" customWidth="1"/>
    <col min="3850" max="3850" width="14.42578125" style="43" customWidth="1"/>
    <col min="3851" max="4096" width="11.42578125" style="43"/>
    <col min="4097" max="4098" width="15.7109375" style="43" customWidth="1"/>
    <col min="4099" max="4099" width="16.28515625" style="43" customWidth="1"/>
    <col min="4100" max="4100" width="17.140625" style="43" customWidth="1"/>
    <col min="4101" max="4101" width="4.5703125" style="43" customWidth="1"/>
    <col min="4102" max="4103" width="15.7109375" style="43" customWidth="1"/>
    <col min="4104" max="4104" width="11.42578125" style="43"/>
    <col min="4105" max="4105" width="4.7109375" style="43" customWidth="1"/>
    <col min="4106" max="4106" width="14.42578125" style="43" customWidth="1"/>
    <col min="4107" max="4352" width="11.42578125" style="43"/>
    <col min="4353" max="4354" width="15.7109375" style="43" customWidth="1"/>
    <col min="4355" max="4355" width="16.28515625" style="43" customWidth="1"/>
    <col min="4356" max="4356" width="17.140625" style="43" customWidth="1"/>
    <col min="4357" max="4357" width="4.5703125" style="43" customWidth="1"/>
    <col min="4358" max="4359" width="15.7109375" style="43" customWidth="1"/>
    <col min="4360" max="4360" width="11.42578125" style="43"/>
    <col min="4361" max="4361" width="4.7109375" style="43" customWidth="1"/>
    <col min="4362" max="4362" width="14.42578125" style="43" customWidth="1"/>
    <col min="4363" max="4608" width="11.42578125" style="43"/>
    <col min="4609" max="4610" width="15.7109375" style="43" customWidth="1"/>
    <col min="4611" max="4611" width="16.28515625" style="43" customWidth="1"/>
    <col min="4612" max="4612" width="17.140625" style="43" customWidth="1"/>
    <col min="4613" max="4613" width="4.5703125" style="43" customWidth="1"/>
    <col min="4614" max="4615" width="15.7109375" style="43" customWidth="1"/>
    <col min="4616" max="4616" width="11.42578125" style="43"/>
    <col min="4617" max="4617" width="4.7109375" style="43" customWidth="1"/>
    <col min="4618" max="4618" width="14.42578125" style="43" customWidth="1"/>
    <col min="4619" max="4864" width="11.42578125" style="43"/>
    <col min="4865" max="4866" width="15.7109375" style="43" customWidth="1"/>
    <col min="4867" max="4867" width="16.28515625" style="43" customWidth="1"/>
    <col min="4868" max="4868" width="17.140625" style="43" customWidth="1"/>
    <col min="4869" max="4869" width="4.5703125" style="43" customWidth="1"/>
    <col min="4870" max="4871" width="15.7109375" style="43" customWidth="1"/>
    <col min="4872" max="4872" width="11.42578125" style="43"/>
    <col min="4873" max="4873" width="4.7109375" style="43" customWidth="1"/>
    <col min="4874" max="4874" width="14.42578125" style="43" customWidth="1"/>
    <col min="4875" max="5120" width="11.42578125" style="43"/>
    <col min="5121" max="5122" width="15.7109375" style="43" customWidth="1"/>
    <col min="5123" max="5123" width="16.28515625" style="43" customWidth="1"/>
    <col min="5124" max="5124" width="17.140625" style="43" customWidth="1"/>
    <col min="5125" max="5125" width="4.5703125" style="43" customWidth="1"/>
    <col min="5126" max="5127" width="15.7109375" style="43" customWidth="1"/>
    <col min="5128" max="5128" width="11.42578125" style="43"/>
    <col min="5129" max="5129" width="4.7109375" style="43" customWidth="1"/>
    <col min="5130" max="5130" width="14.42578125" style="43" customWidth="1"/>
    <col min="5131" max="5376" width="11.42578125" style="43"/>
    <col min="5377" max="5378" width="15.7109375" style="43" customWidth="1"/>
    <col min="5379" max="5379" width="16.28515625" style="43" customWidth="1"/>
    <col min="5380" max="5380" width="17.140625" style="43" customWidth="1"/>
    <col min="5381" max="5381" width="4.5703125" style="43" customWidth="1"/>
    <col min="5382" max="5383" width="15.7109375" style="43" customWidth="1"/>
    <col min="5384" max="5384" width="11.42578125" style="43"/>
    <col min="5385" max="5385" width="4.7109375" style="43" customWidth="1"/>
    <col min="5386" max="5386" width="14.42578125" style="43" customWidth="1"/>
    <col min="5387" max="5632" width="11.42578125" style="43"/>
    <col min="5633" max="5634" width="15.7109375" style="43" customWidth="1"/>
    <col min="5635" max="5635" width="16.28515625" style="43" customWidth="1"/>
    <col min="5636" max="5636" width="17.140625" style="43" customWidth="1"/>
    <col min="5637" max="5637" width="4.5703125" style="43" customWidth="1"/>
    <col min="5638" max="5639" width="15.7109375" style="43" customWidth="1"/>
    <col min="5640" max="5640" width="11.42578125" style="43"/>
    <col min="5641" max="5641" width="4.7109375" style="43" customWidth="1"/>
    <col min="5642" max="5642" width="14.42578125" style="43" customWidth="1"/>
    <col min="5643" max="5888" width="11.42578125" style="43"/>
    <col min="5889" max="5890" width="15.7109375" style="43" customWidth="1"/>
    <col min="5891" max="5891" width="16.28515625" style="43" customWidth="1"/>
    <col min="5892" max="5892" width="17.140625" style="43" customWidth="1"/>
    <col min="5893" max="5893" width="4.5703125" style="43" customWidth="1"/>
    <col min="5894" max="5895" width="15.7109375" style="43" customWidth="1"/>
    <col min="5896" max="5896" width="11.42578125" style="43"/>
    <col min="5897" max="5897" width="4.7109375" style="43" customWidth="1"/>
    <col min="5898" max="5898" width="14.42578125" style="43" customWidth="1"/>
    <col min="5899" max="6144" width="11.42578125" style="43"/>
    <col min="6145" max="6146" width="15.7109375" style="43" customWidth="1"/>
    <col min="6147" max="6147" width="16.28515625" style="43" customWidth="1"/>
    <col min="6148" max="6148" width="17.140625" style="43" customWidth="1"/>
    <col min="6149" max="6149" width="4.5703125" style="43" customWidth="1"/>
    <col min="6150" max="6151" width="15.7109375" style="43" customWidth="1"/>
    <col min="6152" max="6152" width="11.42578125" style="43"/>
    <col min="6153" max="6153" width="4.7109375" style="43" customWidth="1"/>
    <col min="6154" max="6154" width="14.42578125" style="43" customWidth="1"/>
    <col min="6155" max="6400" width="11.42578125" style="43"/>
    <col min="6401" max="6402" width="15.7109375" style="43" customWidth="1"/>
    <col min="6403" max="6403" width="16.28515625" style="43" customWidth="1"/>
    <col min="6404" max="6404" width="17.140625" style="43" customWidth="1"/>
    <col min="6405" max="6405" width="4.5703125" style="43" customWidth="1"/>
    <col min="6406" max="6407" width="15.7109375" style="43" customWidth="1"/>
    <col min="6408" max="6408" width="11.42578125" style="43"/>
    <col min="6409" max="6409" width="4.7109375" style="43" customWidth="1"/>
    <col min="6410" max="6410" width="14.42578125" style="43" customWidth="1"/>
    <col min="6411" max="6656" width="11.42578125" style="43"/>
    <col min="6657" max="6658" width="15.7109375" style="43" customWidth="1"/>
    <col min="6659" max="6659" width="16.28515625" style="43" customWidth="1"/>
    <col min="6660" max="6660" width="17.140625" style="43" customWidth="1"/>
    <col min="6661" max="6661" width="4.5703125" style="43" customWidth="1"/>
    <col min="6662" max="6663" width="15.7109375" style="43" customWidth="1"/>
    <col min="6664" max="6664" width="11.42578125" style="43"/>
    <col min="6665" max="6665" width="4.7109375" style="43" customWidth="1"/>
    <col min="6666" max="6666" width="14.42578125" style="43" customWidth="1"/>
    <col min="6667" max="6912" width="11.42578125" style="43"/>
    <col min="6913" max="6914" width="15.7109375" style="43" customWidth="1"/>
    <col min="6915" max="6915" width="16.28515625" style="43" customWidth="1"/>
    <col min="6916" max="6916" width="17.140625" style="43" customWidth="1"/>
    <col min="6917" max="6917" width="4.5703125" style="43" customWidth="1"/>
    <col min="6918" max="6919" width="15.7109375" style="43" customWidth="1"/>
    <col min="6920" max="6920" width="11.42578125" style="43"/>
    <col min="6921" max="6921" width="4.7109375" style="43" customWidth="1"/>
    <col min="6922" max="6922" width="14.42578125" style="43" customWidth="1"/>
    <col min="6923" max="7168" width="11.42578125" style="43"/>
    <col min="7169" max="7170" width="15.7109375" style="43" customWidth="1"/>
    <col min="7171" max="7171" width="16.28515625" style="43" customWidth="1"/>
    <col min="7172" max="7172" width="17.140625" style="43" customWidth="1"/>
    <col min="7173" max="7173" width="4.5703125" style="43" customWidth="1"/>
    <col min="7174" max="7175" width="15.7109375" style="43" customWidth="1"/>
    <col min="7176" max="7176" width="11.42578125" style="43"/>
    <col min="7177" max="7177" width="4.7109375" style="43" customWidth="1"/>
    <col min="7178" max="7178" width="14.42578125" style="43" customWidth="1"/>
    <col min="7179" max="7424" width="11.42578125" style="43"/>
    <col min="7425" max="7426" width="15.7109375" style="43" customWidth="1"/>
    <col min="7427" max="7427" width="16.28515625" style="43" customWidth="1"/>
    <col min="7428" max="7428" width="17.140625" style="43" customWidth="1"/>
    <col min="7429" max="7429" width="4.5703125" style="43" customWidth="1"/>
    <col min="7430" max="7431" width="15.7109375" style="43" customWidth="1"/>
    <col min="7432" max="7432" width="11.42578125" style="43"/>
    <col min="7433" max="7433" width="4.7109375" style="43" customWidth="1"/>
    <col min="7434" max="7434" width="14.42578125" style="43" customWidth="1"/>
    <col min="7435" max="7680" width="11.42578125" style="43"/>
    <col min="7681" max="7682" width="15.7109375" style="43" customWidth="1"/>
    <col min="7683" max="7683" width="16.28515625" style="43" customWidth="1"/>
    <col min="7684" max="7684" width="17.140625" style="43" customWidth="1"/>
    <col min="7685" max="7685" width="4.5703125" style="43" customWidth="1"/>
    <col min="7686" max="7687" width="15.7109375" style="43" customWidth="1"/>
    <col min="7688" max="7688" width="11.42578125" style="43"/>
    <col min="7689" max="7689" width="4.7109375" style="43" customWidth="1"/>
    <col min="7690" max="7690" width="14.42578125" style="43" customWidth="1"/>
    <col min="7691" max="7936" width="11.42578125" style="43"/>
    <col min="7937" max="7938" width="15.7109375" style="43" customWidth="1"/>
    <col min="7939" max="7939" width="16.28515625" style="43" customWidth="1"/>
    <col min="7940" max="7940" width="17.140625" style="43" customWidth="1"/>
    <col min="7941" max="7941" width="4.5703125" style="43" customWidth="1"/>
    <col min="7942" max="7943" width="15.7109375" style="43" customWidth="1"/>
    <col min="7944" max="7944" width="11.42578125" style="43"/>
    <col min="7945" max="7945" width="4.7109375" style="43" customWidth="1"/>
    <col min="7946" max="7946" width="14.42578125" style="43" customWidth="1"/>
    <col min="7947" max="8192" width="11.42578125" style="43"/>
    <col min="8193" max="8194" width="15.7109375" style="43" customWidth="1"/>
    <col min="8195" max="8195" width="16.28515625" style="43" customWidth="1"/>
    <col min="8196" max="8196" width="17.140625" style="43" customWidth="1"/>
    <col min="8197" max="8197" width="4.5703125" style="43" customWidth="1"/>
    <col min="8198" max="8199" width="15.7109375" style="43" customWidth="1"/>
    <col min="8200" max="8200" width="11.42578125" style="43"/>
    <col min="8201" max="8201" width="4.7109375" style="43" customWidth="1"/>
    <col min="8202" max="8202" width="14.42578125" style="43" customWidth="1"/>
    <col min="8203" max="8448" width="11.42578125" style="43"/>
    <col min="8449" max="8450" width="15.7109375" style="43" customWidth="1"/>
    <col min="8451" max="8451" width="16.28515625" style="43" customWidth="1"/>
    <col min="8452" max="8452" width="17.140625" style="43" customWidth="1"/>
    <col min="8453" max="8453" width="4.5703125" style="43" customWidth="1"/>
    <col min="8454" max="8455" width="15.7109375" style="43" customWidth="1"/>
    <col min="8456" max="8456" width="11.42578125" style="43"/>
    <col min="8457" max="8457" width="4.7109375" style="43" customWidth="1"/>
    <col min="8458" max="8458" width="14.42578125" style="43" customWidth="1"/>
    <col min="8459" max="8704" width="11.42578125" style="43"/>
    <col min="8705" max="8706" width="15.7109375" style="43" customWidth="1"/>
    <col min="8707" max="8707" width="16.28515625" style="43" customWidth="1"/>
    <col min="8708" max="8708" width="17.140625" style="43" customWidth="1"/>
    <col min="8709" max="8709" width="4.5703125" style="43" customWidth="1"/>
    <col min="8710" max="8711" width="15.7109375" style="43" customWidth="1"/>
    <col min="8712" max="8712" width="11.42578125" style="43"/>
    <col min="8713" max="8713" width="4.7109375" style="43" customWidth="1"/>
    <col min="8714" max="8714" width="14.42578125" style="43" customWidth="1"/>
    <col min="8715" max="8960" width="11.42578125" style="43"/>
    <col min="8961" max="8962" width="15.7109375" style="43" customWidth="1"/>
    <col min="8963" max="8963" width="16.28515625" style="43" customWidth="1"/>
    <col min="8964" max="8964" width="17.140625" style="43" customWidth="1"/>
    <col min="8965" max="8965" width="4.5703125" style="43" customWidth="1"/>
    <col min="8966" max="8967" width="15.7109375" style="43" customWidth="1"/>
    <col min="8968" max="8968" width="11.42578125" style="43"/>
    <col min="8969" max="8969" width="4.7109375" style="43" customWidth="1"/>
    <col min="8970" max="8970" width="14.42578125" style="43" customWidth="1"/>
    <col min="8971" max="9216" width="11.42578125" style="43"/>
    <col min="9217" max="9218" width="15.7109375" style="43" customWidth="1"/>
    <col min="9219" max="9219" width="16.28515625" style="43" customWidth="1"/>
    <col min="9220" max="9220" width="17.140625" style="43" customWidth="1"/>
    <col min="9221" max="9221" width="4.5703125" style="43" customWidth="1"/>
    <col min="9222" max="9223" width="15.7109375" style="43" customWidth="1"/>
    <col min="9224" max="9224" width="11.42578125" style="43"/>
    <col min="9225" max="9225" width="4.7109375" style="43" customWidth="1"/>
    <col min="9226" max="9226" width="14.42578125" style="43" customWidth="1"/>
    <col min="9227" max="9472" width="11.42578125" style="43"/>
    <col min="9473" max="9474" width="15.7109375" style="43" customWidth="1"/>
    <col min="9475" max="9475" width="16.28515625" style="43" customWidth="1"/>
    <col min="9476" max="9476" width="17.140625" style="43" customWidth="1"/>
    <col min="9477" max="9477" width="4.5703125" style="43" customWidth="1"/>
    <col min="9478" max="9479" width="15.7109375" style="43" customWidth="1"/>
    <col min="9480" max="9480" width="11.42578125" style="43"/>
    <col min="9481" max="9481" width="4.7109375" style="43" customWidth="1"/>
    <col min="9482" max="9482" width="14.42578125" style="43" customWidth="1"/>
    <col min="9483" max="9728" width="11.42578125" style="43"/>
    <col min="9729" max="9730" width="15.7109375" style="43" customWidth="1"/>
    <col min="9731" max="9731" width="16.28515625" style="43" customWidth="1"/>
    <col min="9732" max="9732" width="17.140625" style="43" customWidth="1"/>
    <col min="9733" max="9733" width="4.5703125" style="43" customWidth="1"/>
    <col min="9734" max="9735" width="15.7109375" style="43" customWidth="1"/>
    <col min="9736" max="9736" width="11.42578125" style="43"/>
    <col min="9737" max="9737" width="4.7109375" style="43" customWidth="1"/>
    <col min="9738" max="9738" width="14.42578125" style="43" customWidth="1"/>
    <col min="9739" max="9984" width="11.42578125" style="43"/>
    <col min="9985" max="9986" width="15.7109375" style="43" customWidth="1"/>
    <col min="9987" max="9987" width="16.28515625" style="43" customWidth="1"/>
    <col min="9988" max="9988" width="17.140625" style="43" customWidth="1"/>
    <col min="9989" max="9989" width="4.5703125" style="43" customWidth="1"/>
    <col min="9990" max="9991" width="15.7109375" style="43" customWidth="1"/>
    <col min="9992" max="9992" width="11.42578125" style="43"/>
    <col min="9993" max="9993" width="4.7109375" style="43" customWidth="1"/>
    <col min="9994" max="9994" width="14.42578125" style="43" customWidth="1"/>
    <col min="9995" max="10240" width="11.42578125" style="43"/>
    <col min="10241" max="10242" width="15.7109375" style="43" customWidth="1"/>
    <col min="10243" max="10243" width="16.28515625" style="43" customWidth="1"/>
    <col min="10244" max="10244" width="17.140625" style="43" customWidth="1"/>
    <col min="10245" max="10245" width="4.5703125" style="43" customWidth="1"/>
    <col min="10246" max="10247" width="15.7109375" style="43" customWidth="1"/>
    <col min="10248" max="10248" width="11.42578125" style="43"/>
    <col min="10249" max="10249" width="4.7109375" style="43" customWidth="1"/>
    <col min="10250" max="10250" width="14.42578125" style="43" customWidth="1"/>
    <col min="10251" max="10496" width="11.42578125" style="43"/>
    <col min="10497" max="10498" width="15.7109375" style="43" customWidth="1"/>
    <col min="10499" max="10499" width="16.28515625" style="43" customWidth="1"/>
    <col min="10500" max="10500" width="17.140625" style="43" customWidth="1"/>
    <col min="10501" max="10501" width="4.5703125" style="43" customWidth="1"/>
    <col min="10502" max="10503" width="15.7109375" style="43" customWidth="1"/>
    <col min="10504" max="10504" width="11.42578125" style="43"/>
    <col min="10505" max="10505" width="4.7109375" style="43" customWidth="1"/>
    <col min="10506" max="10506" width="14.42578125" style="43" customWidth="1"/>
    <col min="10507" max="10752" width="11.42578125" style="43"/>
    <col min="10753" max="10754" width="15.7109375" style="43" customWidth="1"/>
    <col min="10755" max="10755" width="16.28515625" style="43" customWidth="1"/>
    <col min="10756" max="10756" width="17.140625" style="43" customWidth="1"/>
    <col min="10757" max="10757" width="4.5703125" style="43" customWidth="1"/>
    <col min="10758" max="10759" width="15.7109375" style="43" customWidth="1"/>
    <col min="10760" max="10760" width="11.42578125" style="43"/>
    <col min="10761" max="10761" width="4.7109375" style="43" customWidth="1"/>
    <col min="10762" max="10762" width="14.42578125" style="43" customWidth="1"/>
    <col min="10763" max="11008" width="11.42578125" style="43"/>
    <col min="11009" max="11010" width="15.7109375" style="43" customWidth="1"/>
    <col min="11011" max="11011" width="16.28515625" style="43" customWidth="1"/>
    <col min="11012" max="11012" width="17.140625" style="43" customWidth="1"/>
    <col min="11013" max="11013" width="4.5703125" style="43" customWidth="1"/>
    <col min="11014" max="11015" width="15.7109375" style="43" customWidth="1"/>
    <col min="11016" max="11016" width="11.42578125" style="43"/>
    <col min="11017" max="11017" width="4.7109375" style="43" customWidth="1"/>
    <col min="11018" max="11018" width="14.42578125" style="43" customWidth="1"/>
    <col min="11019" max="11264" width="11.42578125" style="43"/>
    <col min="11265" max="11266" width="15.7109375" style="43" customWidth="1"/>
    <col min="11267" max="11267" width="16.28515625" style="43" customWidth="1"/>
    <col min="11268" max="11268" width="17.140625" style="43" customWidth="1"/>
    <col min="11269" max="11269" width="4.5703125" style="43" customWidth="1"/>
    <col min="11270" max="11271" width="15.7109375" style="43" customWidth="1"/>
    <col min="11272" max="11272" width="11.42578125" style="43"/>
    <col min="11273" max="11273" width="4.7109375" style="43" customWidth="1"/>
    <col min="11274" max="11274" width="14.42578125" style="43" customWidth="1"/>
    <col min="11275" max="11520" width="11.42578125" style="43"/>
    <col min="11521" max="11522" width="15.7109375" style="43" customWidth="1"/>
    <col min="11523" max="11523" width="16.28515625" style="43" customWidth="1"/>
    <col min="11524" max="11524" width="17.140625" style="43" customWidth="1"/>
    <col min="11525" max="11525" width="4.5703125" style="43" customWidth="1"/>
    <col min="11526" max="11527" width="15.7109375" style="43" customWidth="1"/>
    <col min="11528" max="11528" width="11.42578125" style="43"/>
    <col min="11529" max="11529" width="4.7109375" style="43" customWidth="1"/>
    <col min="11530" max="11530" width="14.42578125" style="43" customWidth="1"/>
    <col min="11531" max="11776" width="11.42578125" style="43"/>
    <col min="11777" max="11778" width="15.7109375" style="43" customWidth="1"/>
    <col min="11779" max="11779" width="16.28515625" style="43" customWidth="1"/>
    <col min="11780" max="11780" width="17.140625" style="43" customWidth="1"/>
    <col min="11781" max="11781" width="4.5703125" style="43" customWidth="1"/>
    <col min="11782" max="11783" width="15.7109375" style="43" customWidth="1"/>
    <col min="11784" max="11784" width="11.42578125" style="43"/>
    <col min="11785" max="11785" width="4.7109375" style="43" customWidth="1"/>
    <col min="11786" max="11786" width="14.42578125" style="43" customWidth="1"/>
    <col min="11787" max="12032" width="11.42578125" style="43"/>
    <col min="12033" max="12034" width="15.7109375" style="43" customWidth="1"/>
    <col min="12035" max="12035" width="16.28515625" style="43" customWidth="1"/>
    <col min="12036" max="12036" width="17.140625" style="43" customWidth="1"/>
    <col min="12037" max="12037" width="4.5703125" style="43" customWidth="1"/>
    <col min="12038" max="12039" width="15.7109375" style="43" customWidth="1"/>
    <col min="12040" max="12040" width="11.42578125" style="43"/>
    <col min="12041" max="12041" width="4.7109375" style="43" customWidth="1"/>
    <col min="12042" max="12042" width="14.42578125" style="43" customWidth="1"/>
    <col min="12043" max="12288" width="11.42578125" style="43"/>
    <col min="12289" max="12290" width="15.7109375" style="43" customWidth="1"/>
    <col min="12291" max="12291" width="16.28515625" style="43" customWidth="1"/>
    <col min="12292" max="12292" width="17.140625" style="43" customWidth="1"/>
    <col min="12293" max="12293" width="4.5703125" style="43" customWidth="1"/>
    <col min="12294" max="12295" width="15.7109375" style="43" customWidth="1"/>
    <col min="12296" max="12296" width="11.42578125" style="43"/>
    <col min="12297" max="12297" width="4.7109375" style="43" customWidth="1"/>
    <col min="12298" max="12298" width="14.42578125" style="43" customWidth="1"/>
    <col min="12299" max="12544" width="11.42578125" style="43"/>
    <col min="12545" max="12546" width="15.7109375" style="43" customWidth="1"/>
    <col min="12547" max="12547" width="16.28515625" style="43" customWidth="1"/>
    <col min="12548" max="12548" width="17.140625" style="43" customWidth="1"/>
    <col min="12549" max="12549" width="4.5703125" style="43" customWidth="1"/>
    <col min="12550" max="12551" width="15.7109375" style="43" customWidth="1"/>
    <col min="12552" max="12552" width="11.42578125" style="43"/>
    <col min="12553" max="12553" width="4.7109375" style="43" customWidth="1"/>
    <col min="12554" max="12554" width="14.42578125" style="43" customWidth="1"/>
    <col min="12555" max="12800" width="11.42578125" style="43"/>
    <col min="12801" max="12802" width="15.7109375" style="43" customWidth="1"/>
    <col min="12803" max="12803" width="16.28515625" style="43" customWidth="1"/>
    <col min="12804" max="12804" width="17.140625" style="43" customWidth="1"/>
    <col min="12805" max="12805" width="4.5703125" style="43" customWidth="1"/>
    <col min="12806" max="12807" width="15.7109375" style="43" customWidth="1"/>
    <col min="12808" max="12808" width="11.42578125" style="43"/>
    <col min="12809" max="12809" width="4.7109375" style="43" customWidth="1"/>
    <col min="12810" max="12810" width="14.42578125" style="43" customWidth="1"/>
    <col min="12811" max="13056" width="11.42578125" style="43"/>
    <col min="13057" max="13058" width="15.7109375" style="43" customWidth="1"/>
    <col min="13059" max="13059" width="16.28515625" style="43" customWidth="1"/>
    <col min="13060" max="13060" width="17.140625" style="43" customWidth="1"/>
    <col min="13061" max="13061" width="4.5703125" style="43" customWidth="1"/>
    <col min="13062" max="13063" width="15.7109375" style="43" customWidth="1"/>
    <col min="13064" max="13064" width="11.42578125" style="43"/>
    <col min="13065" max="13065" width="4.7109375" style="43" customWidth="1"/>
    <col min="13066" max="13066" width="14.42578125" style="43" customWidth="1"/>
    <col min="13067" max="13312" width="11.42578125" style="43"/>
    <col min="13313" max="13314" width="15.7109375" style="43" customWidth="1"/>
    <col min="13315" max="13315" width="16.28515625" style="43" customWidth="1"/>
    <col min="13316" max="13316" width="17.140625" style="43" customWidth="1"/>
    <col min="13317" max="13317" width="4.5703125" style="43" customWidth="1"/>
    <col min="13318" max="13319" width="15.7109375" style="43" customWidth="1"/>
    <col min="13320" max="13320" width="11.42578125" style="43"/>
    <col min="13321" max="13321" width="4.7109375" style="43" customWidth="1"/>
    <col min="13322" max="13322" width="14.42578125" style="43" customWidth="1"/>
    <col min="13323" max="13568" width="11.42578125" style="43"/>
    <col min="13569" max="13570" width="15.7109375" style="43" customWidth="1"/>
    <col min="13571" max="13571" width="16.28515625" style="43" customWidth="1"/>
    <col min="13572" max="13572" width="17.140625" style="43" customWidth="1"/>
    <col min="13573" max="13573" width="4.5703125" style="43" customWidth="1"/>
    <col min="13574" max="13575" width="15.7109375" style="43" customWidth="1"/>
    <col min="13576" max="13576" width="11.42578125" style="43"/>
    <col min="13577" max="13577" width="4.7109375" style="43" customWidth="1"/>
    <col min="13578" max="13578" width="14.42578125" style="43" customWidth="1"/>
    <col min="13579" max="13824" width="11.42578125" style="43"/>
    <col min="13825" max="13826" width="15.7109375" style="43" customWidth="1"/>
    <col min="13827" max="13827" width="16.28515625" style="43" customWidth="1"/>
    <col min="13828" max="13828" width="17.140625" style="43" customWidth="1"/>
    <col min="13829" max="13829" width="4.5703125" style="43" customWidth="1"/>
    <col min="13830" max="13831" width="15.7109375" style="43" customWidth="1"/>
    <col min="13832" max="13832" width="11.42578125" style="43"/>
    <col min="13833" max="13833" width="4.7109375" style="43" customWidth="1"/>
    <col min="13834" max="13834" width="14.42578125" style="43" customWidth="1"/>
    <col min="13835" max="14080" width="11.42578125" style="43"/>
    <col min="14081" max="14082" width="15.7109375" style="43" customWidth="1"/>
    <col min="14083" max="14083" width="16.28515625" style="43" customWidth="1"/>
    <col min="14084" max="14084" width="17.140625" style="43" customWidth="1"/>
    <col min="14085" max="14085" width="4.5703125" style="43" customWidth="1"/>
    <col min="14086" max="14087" width="15.7109375" style="43" customWidth="1"/>
    <col min="14088" max="14088" width="11.42578125" style="43"/>
    <col min="14089" max="14089" width="4.7109375" style="43" customWidth="1"/>
    <col min="14090" max="14090" width="14.42578125" style="43" customWidth="1"/>
    <col min="14091" max="14336" width="11.42578125" style="43"/>
    <col min="14337" max="14338" width="15.7109375" style="43" customWidth="1"/>
    <col min="14339" max="14339" width="16.28515625" style="43" customWidth="1"/>
    <col min="14340" max="14340" width="17.140625" style="43" customWidth="1"/>
    <col min="14341" max="14341" width="4.5703125" style="43" customWidth="1"/>
    <col min="14342" max="14343" width="15.7109375" style="43" customWidth="1"/>
    <col min="14344" max="14344" width="11.42578125" style="43"/>
    <col min="14345" max="14345" width="4.7109375" style="43" customWidth="1"/>
    <col min="14346" max="14346" width="14.42578125" style="43" customWidth="1"/>
    <col min="14347" max="14592" width="11.42578125" style="43"/>
    <col min="14593" max="14594" width="15.7109375" style="43" customWidth="1"/>
    <col min="14595" max="14595" width="16.28515625" style="43" customWidth="1"/>
    <col min="14596" max="14596" width="17.140625" style="43" customWidth="1"/>
    <col min="14597" max="14597" width="4.5703125" style="43" customWidth="1"/>
    <col min="14598" max="14599" width="15.7109375" style="43" customWidth="1"/>
    <col min="14600" max="14600" width="11.42578125" style="43"/>
    <col min="14601" max="14601" width="4.7109375" style="43" customWidth="1"/>
    <col min="14602" max="14602" width="14.42578125" style="43" customWidth="1"/>
    <col min="14603" max="14848" width="11.42578125" style="43"/>
    <col min="14849" max="14850" width="15.7109375" style="43" customWidth="1"/>
    <col min="14851" max="14851" width="16.28515625" style="43" customWidth="1"/>
    <col min="14852" max="14852" width="17.140625" style="43" customWidth="1"/>
    <col min="14853" max="14853" width="4.5703125" style="43" customWidth="1"/>
    <col min="14854" max="14855" width="15.7109375" style="43" customWidth="1"/>
    <col min="14856" max="14856" width="11.42578125" style="43"/>
    <col min="14857" max="14857" width="4.7109375" style="43" customWidth="1"/>
    <col min="14858" max="14858" width="14.42578125" style="43" customWidth="1"/>
    <col min="14859" max="15104" width="11.42578125" style="43"/>
    <col min="15105" max="15106" width="15.7109375" style="43" customWidth="1"/>
    <col min="15107" max="15107" width="16.28515625" style="43" customWidth="1"/>
    <col min="15108" max="15108" width="17.140625" style="43" customWidth="1"/>
    <col min="15109" max="15109" width="4.5703125" style="43" customWidth="1"/>
    <col min="15110" max="15111" width="15.7109375" style="43" customWidth="1"/>
    <col min="15112" max="15112" width="11.42578125" style="43"/>
    <col min="15113" max="15113" width="4.7109375" style="43" customWidth="1"/>
    <col min="15114" max="15114" width="14.42578125" style="43" customWidth="1"/>
    <col min="15115" max="15360" width="11.42578125" style="43"/>
    <col min="15361" max="15362" width="15.7109375" style="43" customWidth="1"/>
    <col min="15363" max="15363" width="16.28515625" style="43" customWidth="1"/>
    <col min="15364" max="15364" width="17.140625" style="43" customWidth="1"/>
    <col min="15365" max="15365" width="4.5703125" style="43" customWidth="1"/>
    <col min="15366" max="15367" width="15.7109375" style="43" customWidth="1"/>
    <col min="15368" max="15368" width="11.42578125" style="43"/>
    <col min="15369" max="15369" width="4.7109375" style="43" customWidth="1"/>
    <col min="15370" max="15370" width="14.42578125" style="43" customWidth="1"/>
    <col min="15371" max="15616" width="11.42578125" style="43"/>
    <col min="15617" max="15618" width="15.7109375" style="43" customWidth="1"/>
    <col min="15619" max="15619" width="16.28515625" style="43" customWidth="1"/>
    <col min="15620" max="15620" width="17.140625" style="43" customWidth="1"/>
    <col min="15621" max="15621" width="4.5703125" style="43" customWidth="1"/>
    <col min="15622" max="15623" width="15.7109375" style="43" customWidth="1"/>
    <col min="15624" max="15624" width="11.42578125" style="43"/>
    <col min="15625" max="15625" width="4.7109375" style="43" customWidth="1"/>
    <col min="15626" max="15626" width="14.42578125" style="43" customWidth="1"/>
    <col min="15627" max="15872" width="11.42578125" style="43"/>
    <col min="15873" max="15874" width="15.7109375" style="43" customWidth="1"/>
    <col min="15875" max="15875" width="16.28515625" style="43" customWidth="1"/>
    <col min="15876" max="15876" width="17.140625" style="43" customWidth="1"/>
    <col min="15877" max="15877" width="4.5703125" style="43" customWidth="1"/>
    <col min="15878" max="15879" width="15.7109375" style="43" customWidth="1"/>
    <col min="15880" max="15880" width="11.42578125" style="43"/>
    <col min="15881" max="15881" width="4.7109375" style="43" customWidth="1"/>
    <col min="15882" max="15882" width="14.42578125" style="43" customWidth="1"/>
    <col min="15883" max="16128" width="11.42578125" style="43"/>
    <col min="16129" max="16130" width="15.7109375" style="43" customWidth="1"/>
    <col min="16131" max="16131" width="16.28515625" style="43" customWidth="1"/>
    <col min="16132" max="16132" width="17.140625" style="43" customWidth="1"/>
    <col min="16133" max="16133" width="4.5703125" style="43" customWidth="1"/>
    <col min="16134" max="16135" width="15.7109375" style="43" customWidth="1"/>
    <col min="16136" max="16136" width="11.42578125" style="43"/>
    <col min="16137" max="16137" width="4.7109375" style="43" customWidth="1"/>
    <col min="16138" max="16138" width="14.42578125" style="43" customWidth="1"/>
    <col min="16139" max="16384" width="11.42578125" style="43"/>
  </cols>
  <sheetData>
    <row r="6" spans="1:7" ht="20.25" x14ac:dyDescent="0.3">
      <c r="C6" s="44"/>
    </row>
    <row r="7" spans="1:7" ht="20.25" x14ac:dyDescent="0.3">
      <c r="C7" s="45"/>
    </row>
    <row r="8" spans="1:7" ht="20.25" x14ac:dyDescent="0.3">
      <c r="C8" s="45"/>
    </row>
    <row r="11" spans="1:7" ht="15.75" x14ac:dyDescent="0.25">
      <c r="A11" s="46"/>
      <c r="C11" s="47"/>
      <c r="D11" s="48"/>
      <c r="F11" s="49"/>
      <c r="G11" s="50"/>
    </row>
    <row r="12" spans="1:7" ht="21" customHeight="1" x14ac:dyDescent="0.25">
      <c r="A12" s="51"/>
      <c r="C12" s="52"/>
      <c r="D12" s="53"/>
      <c r="F12" s="53"/>
    </row>
    <row r="13" spans="1:7" ht="15" x14ac:dyDescent="0.2">
      <c r="A13" s="51"/>
      <c r="C13" s="54"/>
      <c r="D13" s="55"/>
      <c r="F13" s="53"/>
    </row>
    <row r="14" spans="1:7" ht="15" x14ac:dyDescent="0.2">
      <c r="A14" s="51"/>
      <c r="C14" s="54"/>
      <c r="D14" s="53"/>
      <c r="F14" s="53"/>
    </row>
    <row r="15" spans="1:7" x14ac:dyDescent="0.2">
      <c r="A15" s="53"/>
      <c r="F15" s="56"/>
    </row>
    <row r="16" spans="1:7" s="46" customFormat="1" ht="18" x14ac:dyDescent="0.25">
      <c r="A16" s="57"/>
      <c r="B16" s="57"/>
      <c r="C16" s="57"/>
      <c r="D16" s="57"/>
      <c r="E16" s="57"/>
      <c r="F16" s="57"/>
    </row>
    <row r="17" spans="1:10" s="46" customFormat="1" ht="15" x14ac:dyDescent="0.2"/>
    <row r="18" spans="1:10" s="46" customFormat="1" ht="15" x14ac:dyDescent="0.2">
      <c r="B18" s="58"/>
      <c r="C18" s="95"/>
      <c r="D18" s="95"/>
      <c r="G18" s="58"/>
      <c r="H18" s="95"/>
      <c r="I18" s="95"/>
      <c r="J18" s="95"/>
    </row>
    <row r="19" spans="1:10" s="46" customFormat="1" ht="15" x14ac:dyDescent="0.2">
      <c r="C19" s="95"/>
      <c r="D19" s="95"/>
      <c r="H19" s="95"/>
      <c r="I19" s="95"/>
      <c r="J19" s="95"/>
    </row>
    <row r="20" spans="1:10" s="46" customFormat="1" ht="15" x14ac:dyDescent="0.2">
      <c r="C20" s="59"/>
      <c r="D20" s="59"/>
      <c r="H20" s="59"/>
      <c r="I20" s="59"/>
      <c r="J20" s="59"/>
    </row>
    <row r="21" spans="1:10" s="46" customFormat="1" ht="15" x14ac:dyDescent="0.2">
      <c r="B21" s="60"/>
      <c r="C21" s="95"/>
      <c r="D21" s="95"/>
      <c r="H21" s="95"/>
      <c r="I21" s="95"/>
      <c r="J21" s="95"/>
    </row>
    <row r="22" spans="1:10" s="46" customFormat="1" ht="15" x14ac:dyDescent="0.2">
      <c r="B22" s="60"/>
      <c r="C22" s="59"/>
      <c r="D22" s="59"/>
      <c r="H22" s="59"/>
      <c r="I22" s="59"/>
      <c r="J22" s="59"/>
    </row>
    <row r="23" spans="1:10" s="46" customFormat="1" ht="15" x14ac:dyDescent="0.2"/>
    <row r="24" spans="1:10" s="46" customFormat="1" ht="15" hidden="1" x14ac:dyDescent="0.2"/>
    <row r="25" spans="1:10" s="46" customFormat="1" ht="24" customHeight="1" x14ac:dyDescent="0.25">
      <c r="A25" s="61"/>
      <c r="B25" s="61"/>
      <c r="C25" s="61"/>
      <c r="D25" s="61"/>
      <c r="F25" s="61"/>
      <c r="G25" s="61"/>
      <c r="H25" s="89"/>
      <c r="I25" s="90"/>
      <c r="J25" s="62"/>
    </row>
    <row r="26" spans="1:10" s="46" customFormat="1" ht="24" customHeight="1" x14ac:dyDescent="0.25">
      <c r="A26" s="63"/>
      <c r="B26" s="64"/>
      <c r="C26" s="65"/>
      <c r="D26" s="61"/>
      <c r="F26" s="64"/>
      <c r="G26" s="63"/>
      <c r="H26" s="91"/>
      <c r="I26" s="92"/>
      <c r="J26" s="66"/>
    </row>
    <row r="27" spans="1:10" s="46" customFormat="1" ht="15" x14ac:dyDescent="0.2">
      <c r="D27" s="67"/>
      <c r="F27" s="63"/>
      <c r="G27" s="63"/>
      <c r="H27" s="67"/>
    </row>
    <row r="28" spans="1:10" s="46" customFormat="1" ht="15" x14ac:dyDescent="0.2">
      <c r="D28" s="64"/>
    </row>
    <row r="29" spans="1:10" s="46" customFormat="1" ht="18" x14ac:dyDescent="0.25">
      <c r="A29" s="60"/>
      <c r="D29" s="68"/>
      <c r="F29" s="60"/>
      <c r="I29" s="93"/>
      <c r="J29" s="94"/>
    </row>
    <row r="32" spans="1:10" x14ac:dyDescent="0.2">
      <c r="G32" s="53"/>
      <c r="H32" s="69"/>
    </row>
  </sheetData>
  <mergeCells count="9">
    <mergeCell ref="H25:I25"/>
    <mergeCell ref="H26:I26"/>
    <mergeCell ref="I29:J29"/>
    <mergeCell ref="C18:D18"/>
    <mergeCell ref="H18:J18"/>
    <mergeCell ref="C19:D19"/>
    <mergeCell ref="H19:J19"/>
    <mergeCell ref="C21:D21"/>
    <mergeCell ref="H21:J21"/>
  </mergeCells>
  <pageMargins left="0.78740157480314965" right="0.78740157480314965" top="0.98425196850393704" bottom="0.98425196850393704" header="0.51181102362204722" footer="0.51181102362204722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16" workbookViewId="0">
      <selection activeCell="E31" sqref="E31"/>
    </sheetView>
  </sheetViews>
  <sheetFormatPr baseColWidth="10" defaultRowHeight="15" x14ac:dyDescent="0.2"/>
  <cols>
    <col min="1" max="1" width="14.140625" style="70" customWidth="1"/>
    <col min="2" max="2" width="28.42578125" style="70" customWidth="1"/>
    <col min="3" max="3" width="17.28515625" style="8" customWidth="1"/>
    <col min="4" max="4" width="14.85546875" style="70" customWidth="1"/>
    <col min="5" max="5" width="18.140625" style="70" customWidth="1"/>
    <col min="6" max="6" width="16.140625" style="70" customWidth="1"/>
    <col min="7" max="16384" width="11.42578125" style="70"/>
  </cols>
  <sheetData>
    <row r="1" spans="1:6" ht="24" customHeight="1" x14ac:dyDescent="0.25">
      <c r="A1" s="71"/>
      <c r="C1" s="72"/>
      <c r="E1" s="73"/>
      <c r="F1" s="74"/>
    </row>
    <row r="2" spans="1:6" ht="34.5" customHeight="1" x14ac:dyDescent="0.2"/>
    <row r="3" spans="1:6" ht="22.5" customHeight="1" x14ac:dyDescent="0.25">
      <c r="A3" s="75"/>
      <c r="B3" s="76"/>
    </row>
    <row r="4" spans="1:6" ht="24" customHeight="1" x14ac:dyDescent="0.25">
      <c r="A4" s="75"/>
      <c r="B4" s="75"/>
    </row>
    <row r="5" spans="1:6" ht="26.25" customHeight="1" x14ac:dyDescent="0.25">
      <c r="A5" s="75"/>
    </row>
    <row r="6" spans="1:6" ht="30" customHeight="1" x14ac:dyDescent="0.2"/>
    <row r="8" spans="1:6" ht="21.75" customHeight="1" x14ac:dyDescent="0.25">
      <c r="A8" s="77"/>
    </row>
    <row r="9" spans="1:6" ht="15.75" x14ac:dyDescent="0.25">
      <c r="A9" s="77"/>
    </row>
    <row r="15" spans="1:6" x14ac:dyDescent="0.2">
      <c r="C15" s="78"/>
    </row>
    <row r="17" spans="1:6" ht="22.5" customHeight="1" x14ac:dyDescent="0.25">
      <c r="A17" s="77"/>
      <c r="D17" s="77"/>
      <c r="F17" s="8"/>
    </row>
    <row r="18" spans="1:6" ht="15.75" x14ac:dyDescent="0.25">
      <c r="A18" s="77"/>
      <c r="D18" s="77"/>
      <c r="F18" s="8"/>
    </row>
    <row r="19" spans="1:6" x14ac:dyDescent="0.2">
      <c r="F19" s="8"/>
    </row>
    <row r="20" spans="1:6" x14ac:dyDescent="0.2">
      <c r="F20" s="8"/>
    </row>
    <row r="21" spans="1:6" ht="15.75" x14ac:dyDescent="0.25">
      <c r="A21" s="75"/>
      <c r="B21" s="75"/>
      <c r="C21" s="79"/>
      <c r="F21" s="8"/>
    </row>
    <row r="22" spans="1:6" ht="15.75" x14ac:dyDescent="0.25">
      <c r="A22" s="75"/>
      <c r="B22" s="75"/>
      <c r="C22" s="79"/>
      <c r="F22" s="8"/>
    </row>
    <row r="23" spans="1:6" x14ac:dyDescent="0.2">
      <c r="F23" s="8"/>
    </row>
    <row r="24" spans="1:6" x14ac:dyDescent="0.2">
      <c r="F24" s="78"/>
    </row>
    <row r="25" spans="1:6" x14ac:dyDescent="0.2">
      <c r="F25" s="78"/>
    </row>
    <row r="26" spans="1:6" ht="15.75" x14ac:dyDescent="0.25">
      <c r="B26" s="75"/>
      <c r="C26" s="79"/>
      <c r="D26" s="75"/>
      <c r="F26" s="79"/>
    </row>
    <row r="27" spans="1:6" x14ac:dyDescent="0.2">
      <c r="F27" s="8"/>
    </row>
    <row r="29" spans="1:6" ht="21.75" customHeight="1" x14ac:dyDescent="0.25">
      <c r="B29" s="75"/>
      <c r="C29" s="79"/>
    </row>
    <row r="37" spans="2:3" x14ac:dyDescent="0.2">
      <c r="B37" s="96"/>
      <c r="C37" s="96"/>
    </row>
    <row r="40" spans="2:3" x14ac:dyDescent="0.2">
      <c r="B40" s="96"/>
      <c r="C40" s="96"/>
    </row>
  </sheetData>
  <mergeCells count="2">
    <mergeCell ref="B37:C37"/>
    <mergeCell ref="B40:C40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Taxes annuelles 2014</vt:lpstr>
      <vt:lpstr>Taxes annuelles 2012</vt:lpstr>
      <vt:lpstr>DM 2017-2018</vt:lpstr>
      <vt:lpstr>DM 2019</vt:lpstr>
      <vt:lpstr>DM 2020</vt:lpstr>
      <vt:lpstr>DM 2021</vt:lpstr>
      <vt:lpstr>intérêts pénalités</vt:lpstr>
      <vt:lpstr>Répartition jour</vt:lpstr>
      <vt:lpstr>Diverse - hautes herbes</vt:lpstr>
      <vt:lpstr>Diverse - Émondage</vt:lpstr>
      <vt:lpstr>Diverse - Démolition</vt:lpstr>
      <vt:lpstr>Diverse -Entretien bâtiment</vt:lpstr>
      <vt:lpstr>Feuil2</vt:lpstr>
      <vt:lpstr>Feuil3</vt:lpstr>
      <vt:lpstr>'DM 2017-2018'!Zone_d_impression</vt:lpstr>
    </vt:vector>
  </TitlesOfParts>
  <Company>Ville de Gatineau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trudeln</dc:creator>
  <cp:lastModifiedBy>Alajarin, Thérèse</cp:lastModifiedBy>
  <cp:lastPrinted>2019-10-18T12:31:49Z</cp:lastPrinted>
  <dcterms:created xsi:type="dcterms:W3CDTF">2012-11-16T13:23:52Z</dcterms:created>
  <dcterms:modified xsi:type="dcterms:W3CDTF">2020-12-01T16:13:23Z</dcterms:modified>
</cp:coreProperties>
</file>